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1580" windowHeight="8060" activeTab="0"/>
  </bookViews>
  <sheets>
    <sheet name="Sheet1" sheetId="1" r:id="rId1"/>
    <sheet name="FEFP" sheetId="2" r:id="rId2"/>
  </sheets>
  <externalReferences>
    <externalReference r:id="rId5"/>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0">'Sheet1'!$A:$E,'Sheet1'!$1:$1</definedName>
    <definedName name="QB_COLUMN_2921" localSheetId="0" hidden="1">'Sheet1'!$F$1</definedName>
    <definedName name="QB_COLUMN_29210" localSheetId="0" hidden="1">'Sheet1'!$O$1</definedName>
    <definedName name="QB_COLUMN_29211" localSheetId="0" hidden="1">'Sheet1'!$P$1</definedName>
    <definedName name="QB_COLUMN_29212" localSheetId="0" hidden="1">'Sheet1'!$Q$1</definedName>
    <definedName name="QB_COLUMN_2922" localSheetId="0" hidden="1">'Sheet1'!$G$1</definedName>
    <definedName name="QB_COLUMN_2923" localSheetId="0" hidden="1">'Sheet1'!$H$1</definedName>
    <definedName name="QB_COLUMN_2924" localSheetId="0" hidden="1">'Sheet1'!$I$1</definedName>
    <definedName name="QB_COLUMN_2925" localSheetId="0" hidden="1">'Sheet1'!$J$1</definedName>
    <definedName name="QB_COLUMN_2926" localSheetId="0" hidden="1">'Sheet1'!$K$1</definedName>
    <definedName name="QB_COLUMN_2927" localSheetId="0" hidden="1">'Sheet1'!$L$1</definedName>
    <definedName name="QB_COLUMN_2928" localSheetId="0" hidden="1">'Sheet1'!$M$1</definedName>
    <definedName name="QB_COLUMN_2929" localSheetId="0" hidden="1">'Sheet1'!$N$1</definedName>
    <definedName name="QB_COLUMN_2930" localSheetId="0" hidden="1">'Sheet1'!$R$1</definedName>
    <definedName name="QB_DATA_0" localSheetId="0" hidden="1">'Sheet1'!$4:$4,'Sheet1'!$5:$5,'Sheet1'!$6:$6,'Sheet1'!$7:$7,'Sheet1'!$8:$8,'Sheet1'!$9:$9,'Sheet1'!$10:$10,'Sheet1'!$11:$11,'Sheet1'!$12:$12,'Sheet1'!$13:$13,'Sheet1'!$14:$14,'Sheet1'!$15:$15,'Sheet1'!$16:$16,'Sheet1'!$17:$17,'Sheet1'!$18:$18,'Sheet1'!$19:$19</definedName>
    <definedName name="QB_DATA_1" localSheetId="0" hidden="1">'Sheet1'!$20:$20,'Sheet1'!$21:$21,'Sheet1'!$24:$24,'Sheet1'!$27:$27,'Sheet1'!$28:$28,'Sheet1'!$29:$29,'Sheet1'!$32:$32,'Sheet1'!$33:$33,'Sheet1'!$39:$39,'Sheet1'!$40:$40,'Sheet1'!$41:$41,'Sheet1'!$42:$42,'Sheet1'!$43:$43,'Sheet1'!$44:$44,'Sheet1'!$45:$45,'Sheet1'!$48:$48</definedName>
    <definedName name="QB_DATA_2" localSheetId="0" hidden="1">'Sheet1'!$49:$49,'Sheet1'!$52:$52,'Sheet1'!$55:$55,'Sheet1'!$58:$58,'Sheet1'!$59:$59,'Sheet1'!$60:$60,'Sheet1'!$61:$61,'Sheet1'!$62:$62,'Sheet1'!$63:$63,'Sheet1'!$64:$64,'Sheet1'!$65:$65,'Sheet1'!$66:$66,'Sheet1'!$67:$67,'Sheet1'!$68:$68,'Sheet1'!$71:$71,'Sheet1'!$74:$74</definedName>
    <definedName name="QB_DATA_3" localSheetId="0" hidden="1">'Sheet1'!$77:$77,'Sheet1'!$78:$78,'Sheet1'!$81:$81,'Sheet1'!$82:$82,'Sheet1'!$83:$83,'Sheet1'!$84:$84,'Sheet1'!$85:$85,'Sheet1'!$86:$86,'Sheet1'!$87:$87,'Sheet1'!$88:$88,'Sheet1'!$89:$89,'Sheet1'!$90:$90,'Sheet1'!$93:$93,'Sheet1'!$94:$94,'Sheet1'!$97:$97,'Sheet1'!$98:$98</definedName>
    <definedName name="QB_DATA_4" localSheetId="0" hidden="1">'Sheet1'!$103:$103,'Sheet1'!$108:$108,'Sheet1'!$109:$109,'Sheet1'!$112:$112,'Sheet1'!$115:$115,'Sheet1'!$118:$118,'Sheet1'!$121:$121,'Sheet1'!$122:$122,'Sheet1'!$123:$123,'Sheet1'!$125:$125</definedName>
    <definedName name="QB_FORMULA_0" localSheetId="0" hidden="1">'Sheet1'!$R$4,'Sheet1'!$R$5,'Sheet1'!$R$6,'Sheet1'!$R$7,'Sheet1'!$R$8,'Sheet1'!$R$9,'Sheet1'!$R$10,'Sheet1'!$R$11,'Sheet1'!$R$12,'Sheet1'!$R$13,'Sheet1'!$R$14,'Sheet1'!$R$15,'Sheet1'!$R$16,'Sheet1'!$R$17,'Sheet1'!$R$18,'Sheet1'!$R$19</definedName>
    <definedName name="QB_FORMULA_1" localSheetId="0" hidden="1">'Sheet1'!$R$20,'Sheet1'!$R$21,'Sheet1'!$F$22,'Sheet1'!$G$22,'Sheet1'!$H$22,'Sheet1'!$I$22,'Sheet1'!$J$22,'Sheet1'!$K$22,'Sheet1'!$L$22,'Sheet1'!$M$22,'Sheet1'!$N$22,'Sheet1'!$O$22,'Sheet1'!$P$22,'Sheet1'!$Q$22,'Sheet1'!$R$22,'Sheet1'!$R$24</definedName>
    <definedName name="QB_FORMULA_10" localSheetId="0" hidden="1">'Sheet1'!$R$66,'Sheet1'!$R$67,'Sheet1'!$R$68,'Sheet1'!$F$69,'Sheet1'!$G$69,'Sheet1'!$H$69,'Sheet1'!$I$69,'Sheet1'!$J$69,'Sheet1'!$K$69,'Sheet1'!$L$69,'Sheet1'!$M$69,'Sheet1'!$N$69,'Sheet1'!$O$69,'Sheet1'!$P$69,'Sheet1'!$Q$69,'Sheet1'!$R$69</definedName>
    <definedName name="QB_FORMULA_11" localSheetId="0" hidden="1">'Sheet1'!$R$71,'Sheet1'!$F$72,'Sheet1'!$G$72,'Sheet1'!$H$72,'Sheet1'!$I$72,'Sheet1'!$J$72,'Sheet1'!$K$72,'Sheet1'!$L$72,'Sheet1'!$M$72,'Sheet1'!$N$72,'Sheet1'!$O$72,'Sheet1'!$P$72,'Sheet1'!$Q$72,'Sheet1'!$R$72,'Sheet1'!$R$74,'Sheet1'!$F$75</definedName>
    <definedName name="QB_FORMULA_12" localSheetId="0" hidden="1">'Sheet1'!$G$75,'Sheet1'!$H$75,'Sheet1'!$I$75,'Sheet1'!$J$75,'Sheet1'!$K$75,'Sheet1'!$L$75,'Sheet1'!$M$75,'Sheet1'!$N$75,'Sheet1'!$O$75,'Sheet1'!$P$75,'Sheet1'!$Q$75,'Sheet1'!$R$75,'Sheet1'!$R$77,'Sheet1'!$R$78,'Sheet1'!$F$79,'Sheet1'!$G$79</definedName>
    <definedName name="QB_FORMULA_13" localSheetId="0" hidden="1">'Sheet1'!$H$79,'Sheet1'!$I$79,'Sheet1'!$J$79,'Sheet1'!$K$79,'Sheet1'!$L$79,'Sheet1'!$M$79,'Sheet1'!$N$79,'Sheet1'!$O$79,'Sheet1'!$P$79,'Sheet1'!$Q$79,'Sheet1'!$R$79,'Sheet1'!$R$81,'Sheet1'!$R$82,'Sheet1'!$R$83,'Sheet1'!$R$84,'Sheet1'!$R$85</definedName>
    <definedName name="QB_FORMULA_14" localSheetId="0" hidden="1">'Sheet1'!$R$86,'Sheet1'!$R$87,'Sheet1'!$R$88,'Sheet1'!$R$89,'Sheet1'!$R$90,'Sheet1'!$F$91,'Sheet1'!$G$91,'Sheet1'!$H$91,'Sheet1'!$I$91,'Sheet1'!$J$91,'Sheet1'!$K$91,'Sheet1'!$L$91,'Sheet1'!$M$91,'Sheet1'!$N$91,'Sheet1'!$O$91,'Sheet1'!$P$91</definedName>
    <definedName name="QB_FORMULA_15" localSheetId="0" hidden="1">'Sheet1'!$Q$91,'Sheet1'!$R$91,'Sheet1'!$R$93,'Sheet1'!$R$94,'Sheet1'!$F$95,'Sheet1'!$G$95,'Sheet1'!$H$95,'Sheet1'!$I$95,'Sheet1'!$J$95,'Sheet1'!$K$95,'Sheet1'!$L$95,'Sheet1'!$M$95,'Sheet1'!$N$95,'Sheet1'!$O$95,'Sheet1'!$P$95,'Sheet1'!$Q$95</definedName>
    <definedName name="QB_FORMULA_16" localSheetId="0" hidden="1">'Sheet1'!$R$95,'Sheet1'!$R$97,'Sheet1'!$R$98,'Sheet1'!$F$99,'Sheet1'!$G$99,'Sheet1'!$H$99,'Sheet1'!$I$99,'Sheet1'!$J$99,'Sheet1'!$K$99,'Sheet1'!$L$99,'Sheet1'!$M$99,'Sheet1'!$N$99,'Sheet1'!$O$99,'Sheet1'!$P$99,'Sheet1'!$Q$99,'Sheet1'!$R$99</definedName>
    <definedName name="QB_FORMULA_17" localSheetId="0" hidden="1">'Sheet1'!$F$100,'Sheet1'!$G$100,'Sheet1'!$H$100,'Sheet1'!$I$100,'Sheet1'!$J$100,'Sheet1'!$K$100,'Sheet1'!$L$100,'Sheet1'!$M$100,'Sheet1'!$N$100,'Sheet1'!$O$100,'Sheet1'!$P$100,'Sheet1'!$Q$100,'Sheet1'!$R$100,'Sheet1'!$R$103,'Sheet1'!$F$104,'Sheet1'!$G$104</definedName>
    <definedName name="QB_FORMULA_18" localSheetId="0" hidden="1">'Sheet1'!$H$104,'Sheet1'!$I$104,'Sheet1'!$J$104,'Sheet1'!$K$104,'Sheet1'!$L$104,'Sheet1'!$M$104,'Sheet1'!$N$104,'Sheet1'!$O$104,'Sheet1'!$P$104,'Sheet1'!$Q$104,'Sheet1'!$R$104,'Sheet1'!$F$105,'Sheet1'!$G$105,'Sheet1'!$H$105,'Sheet1'!$I$105,'Sheet1'!$J$105</definedName>
    <definedName name="QB_FORMULA_19" localSheetId="0" hidden="1">'Sheet1'!$K$105,'Sheet1'!$L$105,'Sheet1'!$M$105,'Sheet1'!$N$105,'Sheet1'!$O$105,'Sheet1'!$P$105,'Sheet1'!$Q$105,'Sheet1'!$R$105,'Sheet1'!$R$108,'Sheet1'!$R$109,'Sheet1'!$F$110,'Sheet1'!$G$110,'Sheet1'!$H$110,'Sheet1'!$I$110,'Sheet1'!$J$110,'Sheet1'!$K$110</definedName>
    <definedName name="QB_FORMULA_2" localSheetId="0" hidden="1">'Sheet1'!$F$25,'Sheet1'!$G$25,'Sheet1'!$H$25,'Sheet1'!$I$25,'Sheet1'!$J$25,'Sheet1'!$K$25,'Sheet1'!$L$25,'Sheet1'!$M$25,'Sheet1'!$N$25,'Sheet1'!$O$25,'Sheet1'!$P$25,'Sheet1'!$Q$25,'Sheet1'!$R$25,'Sheet1'!$R$27,'Sheet1'!$R$28,'Sheet1'!$R$29</definedName>
    <definedName name="QB_FORMULA_20" localSheetId="0" hidden="1">'Sheet1'!$L$110,'Sheet1'!$M$110,'Sheet1'!$N$110,'Sheet1'!$O$110,'Sheet1'!$P$110,'Sheet1'!$Q$110,'Sheet1'!$R$110,'Sheet1'!$R$112,'Sheet1'!$F$113,'Sheet1'!$G$113,'Sheet1'!$H$113,'Sheet1'!$I$113,'Sheet1'!$J$113,'Sheet1'!$K$113,'Sheet1'!$L$113,'Sheet1'!$M$113</definedName>
    <definedName name="QB_FORMULA_21" localSheetId="0" hidden="1">'Sheet1'!$N$113,'Sheet1'!$O$113,'Sheet1'!$P$113,'Sheet1'!$Q$113,'Sheet1'!$R$113,'Sheet1'!$R$115,'Sheet1'!$F$116,'Sheet1'!$G$116,'Sheet1'!$H$116,'Sheet1'!$I$116,'Sheet1'!$J$116,'Sheet1'!$K$116,'Sheet1'!$L$116,'Sheet1'!$M$116,'Sheet1'!$N$116,'Sheet1'!$O$116</definedName>
    <definedName name="QB_FORMULA_22" localSheetId="0" hidden="1">'Sheet1'!$P$116,'Sheet1'!$Q$116,'Sheet1'!$R$116,'Sheet1'!$R$118,'Sheet1'!$F$119,'Sheet1'!$G$119,'Sheet1'!$H$119,'Sheet1'!$I$119,'Sheet1'!$J$119,'Sheet1'!$K$119,'Sheet1'!$L$119,'Sheet1'!$M$119,'Sheet1'!$N$119,'Sheet1'!$O$119,'Sheet1'!$P$119,'Sheet1'!$Q$119</definedName>
    <definedName name="QB_FORMULA_23" localSheetId="0" hidden="1">'Sheet1'!$R$119,'Sheet1'!$R$121,'Sheet1'!$R$122,'Sheet1'!$R$123,'Sheet1'!$F$124,'Sheet1'!$G$124,'Sheet1'!$H$124,'Sheet1'!$I$124,'Sheet1'!$J$124,'Sheet1'!$K$124,'Sheet1'!$L$124,'Sheet1'!$M$124,'Sheet1'!$N$124,'Sheet1'!$O$124,'Sheet1'!$P$124,'Sheet1'!$Q$124</definedName>
    <definedName name="QB_FORMULA_24" localSheetId="0" hidden="1">'Sheet1'!$R$124,'Sheet1'!$R$125,'Sheet1'!$F$126,'Sheet1'!$G$126,'Sheet1'!$H$126,'Sheet1'!$I$126,'Sheet1'!$J$126,'Sheet1'!$K$126,'Sheet1'!$L$126,'Sheet1'!$M$126,'Sheet1'!$N$126,'Sheet1'!$O$126,'Sheet1'!$P$126,'Sheet1'!$Q$126,'Sheet1'!$R$126,'Sheet1'!$F$127</definedName>
    <definedName name="QB_FORMULA_25" localSheetId="0" hidden="1">'Sheet1'!$G$127,'Sheet1'!$H$127,'Sheet1'!$I$127,'Sheet1'!$J$127,'Sheet1'!$K$127,'Sheet1'!$L$127,'Sheet1'!$M$127,'Sheet1'!$N$127,'Sheet1'!$O$127,'Sheet1'!$P$127,'Sheet1'!$Q$127,'Sheet1'!$R$127,'Sheet1'!$F$128,'Sheet1'!$G$128,'Sheet1'!$H$128,'Sheet1'!$I$128</definedName>
    <definedName name="QB_FORMULA_26" localSheetId="0" hidden="1">'Sheet1'!$J$128,'Sheet1'!$K$128,'Sheet1'!$L$128,'Sheet1'!$M$128,'Sheet1'!$N$128,'Sheet1'!$O$128,'Sheet1'!$P$128,'Sheet1'!$Q$128,'Sheet1'!$R$128</definedName>
    <definedName name="QB_FORMULA_3" localSheetId="0" hidden="1">'Sheet1'!$F$30,'Sheet1'!$G$30,'Sheet1'!$H$30,'Sheet1'!$I$30,'Sheet1'!$J$30,'Sheet1'!$K$30,'Sheet1'!$L$30,'Sheet1'!$M$30,'Sheet1'!$N$30,'Sheet1'!$O$30,'Sheet1'!$P$30,'Sheet1'!$Q$30,'Sheet1'!$R$30,'Sheet1'!$R$32,'Sheet1'!$R$33,'Sheet1'!$F$34</definedName>
    <definedName name="QB_FORMULA_4" localSheetId="0" hidden="1">'Sheet1'!$G$34,'Sheet1'!$H$34,'Sheet1'!$I$34,'Sheet1'!$J$34,'Sheet1'!$K$34,'Sheet1'!$L$34,'Sheet1'!$M$34,'Sheet1'!$N$34,'Sheet1'!$O$34,'Sheet1'!$P$34,'Sheet1'!$Q$34,'Sheet1'!$R$34,'Sheet1'!$F$35,'Sheet1'!$G$35,'Sheet1'!$H$35,'Sheet1'!$I$35</definedName>
    <definedName name="QB_FORMULA_5" localSheetId="0" hidden="1">'Sheet1'!$J$35,'Sheet1'!$K$35,'Sheet1'!$L$35,'Sheet1'!$M$35,'Sheet1'!$N$35,'Sheet1'!$O$35,'Sheet1'!$P$35,'Sheet1'!$Q$35,'Sheet1'!$R$35,'Sheet1'!$R$39,'Sheet1'!$R$40,'Sheet1'!$R$41,'Sheet1'!$R$42,'Sheet1'!$R$43,'Sheet1'!$R$44,'Sheet1'!$R$45</definedName>
    <definedName name="QB_FORMULA_6" localSheetId="0" hidden="1">'Sheet1'!$F$46,'Sheet1'!$G$46,'Sheet1'!$H$46,'Sheet1'!$I$46,'Sheet1'!$J$46,'Sheet1'!$K$46,'Sheet1'!$L$46,'Sheet1'!$M$46,'Sheet1'!$N$46,'Sheet1'!$O$46,'Sheet1'!$P$46,'Sheet1'!$Q$46,'Sheet1'!$R$46,'Sheet1'!$R$48,'Sheet1'!$R$49,'Sheet1'!$F$50</definedName>
    <definedName name="QB_FORMULA_7" localSheetId="0" hidden="1">'Sheet1'!$G$50,'Sheet1'!$H$50,'Sheet1'!$I$50,'Sheet1'!$J$50,'Sheet1'!$K$50,'Sheet1'!$L$50,'Sheet1'!$M$50,'Sheet1'!$N$50,'Sheet1'!$O$50,'Sheet1'!$P$50,'Sheet1'!$Q$50,'Sheet1'!$R$50,'Sheet1'!$R$52,'Sheet1'!$F$53,'Sheet1'!$G$53,'Sheet1'!$H$53</definedName>
    <definedName name="QB_FORMULA_8" localSheetId="0" hidden="1">'Sheet1'!$I$53,'Sheet1'!$J$53,'Sheet1'!$K$53,'Sheet1'!$L$53,'Sheet1'!$M$53,'Sheet1'!$N$53,'Sheet1'!$O$53,'Sheet1'!$P$53,'Sheet1'!$Q$53,'Sheet1'!$R$53,'Sheet1'!$R$55,'Sheet1'!$F$56,'Sheet1'!$G$56,'Sheet1'!$H$56,'Sheet1'!$I$56,'Sheet1'!$J$56</definedName>
    <definedName name="QB_FORMULA_9" localSheetId="0" hidden="1">'Sheet1'!$K$56,'Sheet1'!$L$56,'Sheet1'!$M$56,'Sheet1'!$N$56,'Sheet1'!$O$56,'Sheet1'!$P$56,'Sheet1'!$Q$56,'Sheet1'!$R$56,'Sheet1'!$R$58,'Sheet1'!$R$59,'Sheet1'!$R$60,'Sheet1'!$R$61,'Sheet1'!$R$62,'Sheet1'!$R$63,'Sheet1'!$R$64,'Sheet1'!$R$65</definedName>
    <definedName name="QB_ROW_18301" localSheetId="0" hidden="1">'Sheet1'!$A$128</definedName>
    <definedName name="QB_ROW_20012" localSheetId="0" hidden="1">'Sheet1'!$B$2</definedName>
    <definedName name="QB_ROW_20312" localSheetId="0" hidden="1">'Sheet1'!$B$35</definedName>
    <definedName name="QB_ROW_21012" localSheetId="0" hidden="1">'Sheet1'!$B$36</definedName>
    <definedName name="QB_ROW_21312" localSheetId="0" hidden="1">'Sheet1'!$B$127</definedName>
    <definedName name="QB_ROW_411020" localSheetId="0" hidden="1">'Sheet1'!$C$3</definedName>
    <definedName name="QB_ROW_411320" localSheetId="0" hidden="1">'Sheet1'!$C$22</definedName>
    <definedName name="QB_ROW_412230" localSheetId="0" hidden="1">'Sheet1'!$D$4</definedName>
    <definedName name="QB_ROW_413230" localSheetId="0" hidden="1">'Sheet1'!$D$5</definedName>
    <definedName name="QB_ROW_414230" localSheetId="0" hidden="1">'Sheet1'!$D$6</definedName>
    <definedName name="QB_ROW_415230" localSheetId="0" hidden="1">'Sheet1'!$D$7</definedName>
    <definedName name="QB_ROW_416230" localSheetId="0" hidden="1">'Sheet1'!$D$8</definedName>
    <definedName name="QB_ROW_417230" localSheetId="0" hidden="1">'Sheet1'!$D$9</definedName>
    <definedName name="QB_ROW_418230" localSheetId="0" hidden="1">'Sheet1'!$D$10</definedName>
    <definedName name="QB_ROW_422230" localSheetId="0" hidden="1">'Sheet1'!$D$12</definedName>
    <definedName name="QB_ROW_423230" localSheetId="0" hidden="1">'Sheet1'!$D$13</definedName>
    <definedName name="QB_ROW_424230" localSheetId="0" hidden="1">'Sheet1'!$D$14</definedName>
    <definedName name="QB_ROW_425230" localSheetId="0" hidden="1">'Sheet1'!$D$16</definedName>
    <definedName name="QB_ROW_426230" localSheetId="0" hidden="1">'Sheet1'!$D$17</definedName>
    <definedName name="QB_ROW_430230" localSheetId="0" hidden="1">'Sheet1'!$D$18</definedName>
    <definedName name="QB_ROW_432230" localSheetId="0" hidden="1">'Sheet1'!$D$19</definedName>
    <definedName name="QB_ROW_434230" localSheetId="0" hidden="1">'Sheet1'!$D$20</definedName>
    <definedName name="QB_ROW_435230" localSheetId="0" hidden="1">'Sheet1'!$D$21</definedName>
    <definedName name="QB_ROW_439020" localSheetId="0" hidden="1">'Sheet1'!$C$23</definedName>
    <definedName name="QB_ROW_439320" localSheetId="0" hidden="1">'Sheet1'!$C$25</definedName>
    <definedName name="QB_ROW_440230" localSheetId="0" hidden="1">'Sheet1'!$D$24</definedName>
    <definedName name="QB_ROW_443020" localSheetId="0" hidden="1">'Sheet1'!$C$26</definedName>
    <definedName name="QB_ROW_443320" localSheetId="0" hidden="1">'Sheet1'!$C$30</definedName>
    <definedName name="QB_ROW_445230" localSheetId="0" hidden="1">'Sheet1'!$D$27</definedName>
    <definedName name="QB_ROW_463230" localSheetId="0" hidden="1">'Sheet1'!$D$29</definedName>
    <definedName name="QB_ROW_475020" localSheetId="0" hidden="1">'Sheet1'!$C$31</definedName>
    <definedName name="QB_ROW_475320" localSheetId="0" hidden="1">'Sheet1'!$C$34</definedName>
    <definedName name="QB_ROW_476230" localSheetId="0" hidden="1">'Sheet1'!$D$32</definedName>
    <definedName name="QB_ROW_483020" localSheetId="0" hidden="1">'Sheet1'!$C$37</definedName>
    <definedName name="QB_ROW_483320" localSheetId="0" hidden="1">'Sheet1'!$C$100</definedName>
    <definedName name="QB_ROW_484030" localSheetId="0" hidden="1">'Sheet1'!$D$38</definedName>
    <definedName name="QB_ROW_484330" localSheetId="0" hidden="1">'Sheet1'!$D$46</definedName>
    <definedName name="QB_ROW_485240" localSheetId="0" hidden="1">'Sheet1'!$E$39</definedName>
    <definedName name="QB_ROW_490240" localSheetId="0" hidden="1">'Sheet1'!$E$40</definedName>
    <definedName name="QB_ROW_501240" localSheetId="0" hidden="1">'Sheet1'!$E$41</definedName>
    <definedName name="QB_ROW_502240" localSheetId="0" hidden="1">'Sheet1'!$E$42</definedName>
    <definedName name="QB_ROW_504240" localSheetId="0" hidden="1">'Sheet1'!$E$43</definedName>
    <definedName name="QB_ROW_506240" localSheetId="0" hidden="1">'Sheet1'!$E$45</definedName>
    <definedName name="QB_ROW_508030" localSheetId="0" hidden="1">'Sheet1'!$D$47</definedName>
    <definedName name="QB_ROW_508330" localSheetId="0" hidden="1">'Sheet1'!$D$50</definedName>
    <definedName name="QB_ROW_518240" localSheetId="0" hidden="1">'Sheet1'!$E$48</definedName>
    <definedName name="QB_ROW_519240" localSheetId="0" hidden="1">'Sheet1'!$E$49</definedName>
    <definedName name="QB_ROW_523030" localSheetId="0" hidden="1">'Sheet1'!$D$51</definedName>
    <definedName name="QB_ROW_523330" localSheetId="0" hidden="1">'Sheet1'!$D$53</definedName>
    <definedName name="QB_ROW_532240" localSheetId="0" hidden="1">'Sheet1'!$E$52</definedName>
    <definedName name="QB_ROW_536030" localSheetId="0" hidden="1">'Sheet1'!$D$57</definedName>
    <definedName name="QB_ROW_536330" localSheetId="0" hidden="1">'Sheet1'!$D$69</definedName>
    <definedName name="QB_ROW_537240" localSheetId="0" hidden="1">'Sheet1'!$E$58</definedName>
    <definedName name="QB_ROW_538240" localSheetId="0" hidden="1">'Sheet1'!$E$59</definedName>
    <definedName name="QB_ROW_540240" localSheetId="0" hidden="1">'Sheet1'!$E$60</definedName>
    <definedName name="QB_ROW_547240" localSheetId="0" hidden="1">'Sheet1'!$E$61</definedName>
    <definedName name="QB_ROW_550240" localSheetId="0" hidden="1">'Sheet1'!$E$62</definedName>
    <definedName name="QB_ROW_552240" localSheetId="0" hidden="1">'Sheet1'!$E$64</definedName>
    <definedName name="QB_ROW_553240" localSheetId="0" hidden="1">'Sheet1'!$E$65</definedName>
    <definedName name="QB_ROW_556240" localSheetId="0" hidden="1">'Sheet1'!$E$66</definedName>
    <definedName name="QB_ROW_558240" localSheetId="0" hidden="1">'Sheet1'!$E$68</definedName>
    <definedName name="QB_ROW_560240" localSheetId="0" hidden="1">'Sheet1'!$E$63</definedName>
    <definedName name="QB_ROW_563030" localSheetId="0" hidden="1">'Sheet1'!$D$70</definedName>
    <definedName name="QB_ROW_563330" localSheetId="0" hidden="1">'Sheet1'!$D$72</definedName>
    <definedName name="QB_ROW_564240" localSheetId="0" hidden="1">'Sheet1'!$E$71</definedName>
    <definedName name="QB_ROW_566030" localSheetId="0" hidden="1">'Sheet1'!$D$73</definedName>
    <definedName name="QB_ROW_566330" localSheetId="0" hidden="1">'Sheet1'!$D$75</definedName>
    <definedName name="QB_ROW_567240" localSheetId="0" hidden="1">'Sheet1'!$E$74</definedName>
    <definedName name="QB_ROW_568240" localSheetId="0" hidden="1">'Sheet1'!$E$55</definedName>
    <definedName name="QB_ROW_573030" localSheetId="0" hidden="1">'Sheet1'!$D$76</definedName>
    <definedName name="QB_ROW_573330" localSheetId="0" hidden="1">'Sheet1'!$D$79</definedName>
    <definedName name="QB_ROW_574240" localSheetId="0" hidden="1">'Sheet1'!$E$77</definedName>
    <definedName name="QB_ROW_575240" localSheetId="0" hidden="1">'Sheet1'!$E$78</definedName>
    <definedName name="QB_ROW_581030" localSheetId="0" hidden="1">'Sheet1'!$D$80</definedName>
    <definedName name="QB_ROW_581330" localSheetId="0" hidden="1">'Sheet1'!$D$91</definedName>
    <definedName name="QB_ROW_591240" localSheetId="0" hidden="1">'Sheet1'!$E$81</definedName>
    <definedName name="QB_ROW_592240" localSheetId="0" hidden="1">'Sheet1'!$E$82</definedName>
    <definedName name="QB_ROW_593240" localSheetId="0" hidden="1">'Sheet1'!$E$84</definedName>
    <definedName name="QB_ROW_594240" localSheetId="0" hidden="1">'Sheet1'!$E$85</definedName>
    <definedName name="QB_ROW_595240" localSheetId="0" hidden="1">'Sheet1'!$E$86</definedName>
    <definedName name="QB_ROW_596240" localSheetId="0" hidden="1">'Sheet1'!$E$87</definedName>
    <definedName name="QB_ROW_597240" localSheetId="0" hidden="1">'Sheet1'!$E$88</definedName>
    <definedName name="QB_ROW_598240" localSheetId="0" hidden="1">'Sheet1'!$E$89</definedName>
    <definedName name="QB_ROW_599240" localSheetId="0" hidden="1">'Sheet1'!$E$90</definedName>
    <definedName name="QB_ROW_600030" localSheetId="0" hidden="1">'Sheet1'!$D$92</definedName>
    <definedName name="QB_ROW_600330" localSheetId="0" hidden="1">'Sheet1'!$D$95</definedName>
    <definedName name="QB_ROW_601240" localSheetId="0" hidden="1">'Sheet1'!$E$93</definedName>
    <definedName name="QB_ROW_602240" localSheetId="0" hidden="1">'Sheet1'!$E$94</definedName>
    <definedName name="QB_ROW_603030" localSheetId="0" hidden="1">'Sheet1'!$D$96</definedName>
    <definedName name="QB_ROW_603330" localSheetId="0" hidden="1">'Sheet1'!$D$99</definedName>
    <definedName name="QB_ROW_604240" localSheetId="0" hidden="1">'Sheet1'!$E$97</definedName>
    <definedName name="QB_ROW_605240" localSheetId="0" hidden="1">'Sheet1'!$E$98</definedName>
    <definedName name="QB_ROW_606020" localSheetId="0" hidden="1">'Sheet1'!$C$101</definedName>
    <definedName name="QB_ROW_606320" localSheetId="0" hidden="1">'Sheet1'!$C$105</definedName>
    <definedName name="QB_ROW_607030" localSheetId="0" hidden="1">'Sheet1'!$D$102</definedName>
    <definedName name="QB_ROW_607330" localSheetId="0" hidden="1">'Sheet1'!$D$104</definedName>
    <definedName name="QB_ROW_618240" localSheetId="0" hidden="1">'Sheet1'!$E$103</definedName>
    <definedName name="QB_ROW_661020" localSheetId="0" hidden="1">'Sheet1'!$C$106</definedName>
    <definedName name="QB_ROW_661320" localSheetId="0" hidden="1">'Sheet1'!$C$126</definedName>
    <definedName name="QB_ROW_662030" localSheetId="0" hidden="1">'Sheet1'!$D$107</definedName>
    <definedName name="QB_ROW_662330" localSheetId="0" hidden="1">'Sheet1'!$D$110</definedName>
    <definedName name="QB_ROW_664030" localSheetId="0" hidden="1">'Sheet1'!$D$114</definedName>
    <definedName name="QB_ROW_664330" localSheetId="0" hidden="1">'Sheet1'!$D$116</definedName>
    <definedName name="QB_ROW_676230" localSheetId="0" hidden="1">'Sheet1'!$D$28</definedName>
    <definedName name="QB_ROW_677030" localSheetId="0" hidden="1">'Sheet1'!$D$120</definedName>
    <definedName name="QB_ROW_677330" localSheetId="0" hidden="1">'Sheet1'!$D$124</definedName>
    <definedName name="QB_ROW_680240" localSheetId="0" hidden="1">'Sheet1'!$E$121</definedName>
    <definedName name="QB_ROW_681230" localSheetId="0" hidden="1">'Sheet1'!$D$33</definedName>
    <definedName name="QB_ROW_682030" localSheetId="0" hidden="1">'Sheet1'!$D$54</definedName>
    <definedName name="QB_ROW_682330" localSheetId="0" hidden="1">'Sheet1'!$D$56</definedName>
    <definedName name="QB_ROW_687240" localSheetId="0" hidden="1">'Sheet1'!$E$83</definedName>
    <definedName name="QB_ROW_691240" localSheetId="0" hidden="1">'Sheet1'!$E$108</definedName>
    <definedName name="QB_ROW_696240" localSheetId="0" hidden="1">'Sheet1'!$E$67</definedName>
    <definedName name="QB_ROW_698230" localSheetId="0" hidden="1">'Sheet1'!$D$11</definedName>
    <definedName name="QB_ROW_699230" localSheetId="0" hidden="1">'Sheet1'!$D$15</definedName>
    <definedName name="QB_ROW_700230" localSheetId="0" hidden="1">'Sheet1'!$D$125</definedName>
    <definedName name="QB_ROW_702240" localSheetId="0" hidden="1">'Sheet1'!$E$44</definedName>
    <definedName name="QB_ROW_704240" localSheetId="0" hidden="1">'Sheet1'!$E$115</definedName>
    <definedName name="QB_ROW_705240" localSheetId="0" hidden="1">'Sheet1'!$E$123</definedName>
    <definedName name="QB_ROW_706030" localSheetId="0" hidden="1">'Sheet1'!$D$117</definedName>
    <definedName name="QB_ROW_706330" localSheetId="0" hidden="1">'Sheet1'!$D$119</definedName>
    <definedName name="QB_ROW_707240" localSheetId="0" hidden="1">'Sheet1'!$E$118</definedName>
    <definedName name="QB_ROW_708240" localSheetId="0" hidden="1">'Sheet1'!$E$122</definedName>
    <definedName name="QB_ROW_709030" localSheetId="0" hidden="1">'Sheet1'!$D$111</definedName>
    <definedName name="QB_ROW_709330" localSheetId="0" hidden="1">'Sheet1'!$D$113</definedName>
    <definedName name="QB_ROW_710240" localSheetId="0" hidden="1">'Sheet1'!$E$112</definedName>
    <definedName name="QB_ROW_711240" localSheetId="0" hidden="1">'Sheet1'!$E$109</definedName>
    <definedName name="QBCANSUPPORTUPDATE" localSheetId="0">TRUE</definedName>
    <definedName name="QBCOMPANYFILENAME" localSheetId="0">"Q:\Collaboratory Prep Academy (29-7822)\Collaboratory School Inc.qbw"</definedName>
    <definedName name="QBENDDATE" localSheetId="0">20190630</definedName>
    <definedName name="QBHEADERSONSCREEN" localSheetId="0">FALSE</definedName>
    <definedName name="QBMETADATASIZE" localSheetId="0">5907</definedName>
    <definedName name="QBPRESERVECOLOR" localSheetId="0">TRUE</definedName>
    <definedName name="QBPRESERVEFONT" localSheetId="0">TRUE</definedName>
    <definedName name="QBPRESERVEROWHEIGHT" localSheetId="0">TRUE</definedName>
    <definedName name="QBPRESERVESPACE" localSheetId="0">FALSE</definedName>
    <definedName name="QBREPORTCOLAXIS" localSheetId="0">6</definedName>
    <definedName name="QBREPORTCOMPANYID" localSheetId="0">"3d87ffe432c24acb9c311b9de14aa238"</definedName>
    <definedName name="QBREPORTCOMPARECOL_ANNUALBUDGET" localSheetId="0">FALSE</definedName>
    <definedName name="QBREPORTCOMPARECOL_AVGCOGS" localSheetId="0">FALSE</definedName>
    <definedName name="QBREPORTCOMPARECOL_AVGPRICE" localSheetId="0">FALSE</definedName>
    <definedName name="QBREPORTCOMPARECOL_BUDDIFF" localSheetId="0">FALSE</definedName>
    <definedName name="QBREPORTCOMPARECOL_BUDGET" localSheetId="0">FALSE</definedName>
    <definedName name="QBREPORTCOMPARECOL_BUDPCT" localSheetId="0">FALSE</definedName>
    <definedName name="QBREPORTCOMPARECOL_COGS" localSheetId="0">FALSE</definedName>
    <definedName name="QBREPORTCOMPARECOL_EXCLUDEAMOUNT" localSheetId="0">FALSE</definedName>
    <definedName name="QBREPORTCOMPARECOL_EXCLUDECURPERIOD" localSheetId="0">FALSE</definedName>
    <definedName name="QBREPORTCOMPARECOL_FORECAST" localSheetId="0">FALSE</definedName>
    <definedName name="QBREPORTCOMPARECOL_GROSSMARGIN" localSheetId="0">FALSE</definedName>
    <definedName name="QBREPORTCOMPARECOL_GROSSMARGINPCT" localSheetId="0">FALSE</definedName>
    <definedName name="QBREPORTCOMPARECOL_HOURS" localSheetId="0">FALSE</definedName>
    <definedName name="QBREPORTCOMPARECOL_PCTCOL" localSheetId="0">FALSE</definedName>
    <definedName name="QBREPORTCOMPARECOL_PCTEXPENSE" localSheetId="0">FALSE</definedName>
    <definedName name="QBREPORTCOMPARECOL_PCTINCOME" localSheetId="0">FALSE</definedName>
    <definedName name="QBREPORTCOMPARECOL_PCTOFSALES" localSheetId="0">FALSE</definedName>
    <definedName name="QBREPORTCOMPARECOL_PCTROW" localSheetId="0">FALSE</definedName>
    <definedName name="QBREPORTCOMPARECOL_PPDIFF" localSheetId="0">FALSE</definedName>
    <definedName name="QBREPORTCOMPARECOL_PPPCT" localSheetId="0">FALSE</definedName>
    <definedName name="QBREPORTCOMPARECOL_PREVPERIOD" localSheetId="0">FALSE</definedName>
    <definedName name="QBREPORTCOMPARECOL_PREVYEAR" localSheetId="0">FALSE</definedName>
    <definedName name="QBREPORTCOMPARECOL_PYDIFF" localSheetId="0">FALSE</definedName>
    <definedName name="QBREPORTCOMPARECOL_PYPCT" localSheetId="0">FALSE</definedName>
    <definedName name="QBREPORTCOMPARECOL_QTY" localSheetId="0">FALSE</definedName>
    <definedName name="QBREPORTCOMPARECOL_RATE" localSheetId="0">FALSE</definedName>
    <definedName name="QBREPORTCOMPARECOL_TRIPBILLEDMILES" localSheetId="0">FALSE</definedName>
    <definedName name="QBREPORTCOMPARECOL_TRIPBILLINGAMOUNT" localSheetId="0">FALSE</definedName>
    <definedName name="QBREPORTCOMPARECOL_TRIPMILES" localSheetId="0">FALSE</definedName>
    <definedName name="QBREPORTCOMPARECOL_TRIPNOTBILLABLEMILES" localSheetId="0">FALSE</definedName>
    <definedName name="QBREPORTCOMPARECOL_TRIPTAXDEDUCTIBLEAMOUNT" localSheetId="0">FALSE</definedName>
    <definedName name="QBREPORTCOMPARECOL_TRIPUNBILLEDMILES" localSheetId="0">FALSE</definedName>
    <definedName name="QBREPORTCOMPARECOL_YTD" localSheetId="0">FALSE</definedName>
    <definedName name="QBREPORTCOMPARECOL_YTDBUDGET" localSheetId="0">FALSE</definedName>
    <definedName name="QBREPORTCOMPARECOL_YTDPCT" localSheetId="0">FALSE</definedName>
    <definedName name="QBREPORTROWAXIS" localSheetId="0">11</definedName>
    <definedName name="QBREPORTSUBCOLAXIS" localSheetId="0">0</definedName>
    <definedName name="QBREPORTTYPE" localSheetId="0">0</definedName>
    <definedName name="QBROWHEADERS" localSheetId="0">5</definedName>
    <definedName name="QBSTARTDATE" localSheetId="0">20180701</definedName>
  </definedNames>
  <calcPr fullCalcOnLoad="1"/>
</workbook>
</file>

<file path=xl/comments2.xml><?xml version="1.0" encoding="utf-8"?>
<comments xmlns="http://schemas.openxmlformats.org/spreadsheetml/2006/main">
  <authors>
    <author>Bill Vander May</author>
  </authors>
  <commentList>
    <comment ref="C6" authorId="0">
      <text>
        <r>
          <t/>
        </r>
      </text>
    </comment>
  </commentList>
</comments>
</file>

<file path=xl/sharedStrings.xml><?xml version="1.0" encoding="utf-8"?>
<sst xmlns="http://schemas.openxmlformats.org/spreadsheetml/2006/main" count="321" uniqueCount="282">
  <si>
    <t>TOTAL</t>
  </si>
  <si>
    <t>Income</t>
  </si>
  <si>
    <t>110-R · General Operating</t>
  </si>
  <si>
    <t>3310000 · FEFP</t>
  </si>
  <si>
    <t>3310001 · Base Student Allocation</t>
  </si>
  <si>
    <t>3310002 · Discretionary Local Efforts</t>
  </si>
  <si>
    <t>3310003 · Mileage Compression</t>
  </si>
  <si>
    <t>3310004 · Discretionary Lottery</t>
  </si>
  <si>
    <t>3310005 · Supplemental Academic Instructi</t>
  </si>
  <si>
    <t>3310006 · ESE Guaranteed</t>
  </si>
  <si>
    <t>3310011 · Compression</t>
  </si>
  <si>
    <t>3310012 · Additional Allocation</t>
  </si>
  <si>
    <t>3310013 · Proration of Funds</t>
  </si>
  <si>
    <t>3310014 · Digital Classroom</t>
  </si>
  <si>
    <t>3310215 · Mental Health</t>
  </si>
  <si>
    <t>3310216 · Reading Allocation</t>
  </si>
  <si>
    <t>3310217 · Safe Schools</t>
  </si>
  <si>
    <t>3334579 · Teacher Lead Program</t>
  </si>
  <si>
    <t>3336215 · Instructional Materials</t>
  </si>
  <si>
    <t>3355216 · Class Size Reduction PK-3</t>
  </si>
  <si>
    <t>3355217 · Class Size Reduction 4-8</t>
  </si>
  <si>
    <t>Total 110-R · General Operating</t>
  </si>
  <si>
    <t>410-R · Food Services</t>
  </si>
  <si>
    <t>3261000 · Lunch Reimbursement (State)</t>
  </si>
  <si>
    <t>Total 410-R · Food Services</t>
  </si>
  <si>
    <t>411-R · Internal Revenue</t>
  </si>
  <si>
    <t>3492001 · Contributrions &amp; Donations</t>
  </si>
  <si>
    <t>3493000 · Interest Income</t>
  </si>
  <si>
    <t>3495000 · Miscellaneous Income</t>
  </si>
  <si>
    <t>Total 411-R · Internal Revenue</t>
  </si>
  <si>
    <t>421-R · Federal Grants</t>
  </si>
  <si>
    <t>3240313 · Title 1 Income</t>
  </si>
  <si>
    <t>3250000 · CSP Grant</t>
  </si>
  <si>
    <t>Total 421-R · Federal Grants</t>
  </si>
  <si>
    <t>Total Income</t>
  </si>
  <si>
    <t>Expense</t>
  </si>
  <si>
    <t>110-E · Expenditures</t>
  </si>
  <si>
    <t>5100000 · Instruction</t>
  </si>
  <si>
    <t>5100120 · Classroom Teachers</t>
  </si>
  <si>
    <t>5100220 · FICA</t>
  </si>
  <si>
    <t>5100510 · Classroom Supplies</t>
  </si>
  <si>
    <t>5100520 · Textbooks</t>
  </si>
  <si>
    <t>5100530 · Stipend</t>
  </si>
  <si>
    <t>5100641 · Classroom Equip - Capitalized</t>
  </si>
  <si>
    <t>5100730 · Dues and Subscriptions</t>
  </si>
  <si>
    <t>Total 5100000 · Instruction</t>
  </si>
  <si>
    <t>5200000 · ESE Instruction</t>
  </si>
  <si>
    <t>5200310 · Contract ESE Teacher</t>
  </si>
  <si>
    <t>5200311 · Contract Services</t>
  </si>
  <si>
    <t>Total 5200000 · ESE Instruction</t>
  </si>
  <si>
    <t>6300000 · Instruction &amp; Curriculum Develo</t>
  </si>
  <si>
    <t>6300510 · Curriculum Supplies</t>
  </si>
  <si>
    <t>Total 6300000 · Instruction &amp; Curriculum Develo</t>
  </si>
  <si>
    <t>7200000 · General Administration</t>
  </si>
  <si>
    <t>7200310 · District Administrative Fee</t>
  </si>
  <si>
    <t>Total 7200000 · General Administration</t>
  </si>
  <si>
    <t>7300000 · School Administration</t>
  </si>
  <si>
    <t>7300110 · Admin Salary</t>
  </si>
  <si>
    <t>7300160 · Administrtive support</t>
  </si>
  <si>
    <t>7300220 · FICA Admin</t>
  </si>
  <si>
    <t>7300311 · Legal</t>
  </si>
  <si>
    <t>7300330 · Travel Costs</t>
  </si>
  <si>
    <t>7300390 · Bank Fees</t>
  </si>
  <si>
    <t>7300391 · Advertising</t>
  </si>
  <si>
    <t>7300392 · Printing</t>
  </si>
  <si>
    <t>7300510 · Office Supplies</t>
  </si>
  <si>
    <t>7300641 · Equipment Non Capitalized</t>
  </si>
  <si>
    <t>7300730 · Dues and Subscriptions</t>
  </si>
  <si>
    <t>Total 7300000 · School Administration</t>
  </si>
  <si>
    <t>7400000 · Facility and Acquisition</t>
  </si>
  <si>
    <t>7400360 · Rent</t>
  </si>
  <si>
    <t>Total 7400000 · Facility and Acquisition</t>
  </si>
  <si>
    <t>7500000 · Fiscal Services</t>
  </si>
  <si>
    <t>7500310 · Professional &amp; Technical Servic</t>
  </si>
  <si>
    <t>Total 7500000 · Fiscal Services</t>
  </si>
  <si>
    <t>7720000 · Information Services</t>
  </si>
  <si>
    <t>7720310 · Professional &amp; Technical Servic</t>
  </si>
  <si>
    <t>7720370 · Postage</t>
  </si>
  <si>
    <t>Total 7720000 · Information Services</t>
  </si>
  <si>
    <t>7900000 · Operations of the Plant</t>
  </si>
  <si>
    <t>7900310 · Payroll Expenses</t>
  </si>
  <si>
    <t>7900320 · Insurance and Bond Premium</t>
  </si>
  <si>
    <t>7900360 · Facilities Rental</t>
  </si>
  <si>
    <t>7900370 · Telephone</t>
  </si>
  <si>
    <t>7900380 · Public Utilities Services</t>
  </si>
  <si>
    <t>7900390 · Purchased Services</t>
  </si>
  <si>
    <t>7900391 · Security</t>
  </si>
  <si>
    <t>7900430 · Electricity</t>
  </si>
  <si>
    <t>7900590 · Other Materials and Supplies</t>
  </si>
  <si>
    <t>7900730 · Dues and Fees</t>
  </si>
  <si>
    <t>Total 7900000 · Operations of the Plant</t>
  </si>
  <si>
    <t>8100000 · Maintenance of Plant</t>
  </si>
  <si>
    <t>8100310 · Repair and Maintenance Prof and</t>
  </si>
  <si>
    <t>8100350 · Repairs and Maintenance</t>
  </si>
  <si>
    <t>Total 8100000 · Maintenance of Plant</t>
  </si>
  <si>
    <t>8200000 · Technology Services</t>
  </si>
  <si>
    <t>8200310 · Professional and Technical Serv</t>
  </si>
  <si>
    <t>8200692 · Non-Capitalized Software</t>
  </si>
  <si>
    <t>Total 8200000 · Technology Services</t>
  </si>
  <si>
    <t>Total 110-E · Expenditures</t>
  </si>
  <si>
    <t>410-E · Food Service Expenditure</t>
  </si>
  <si>
    <t>7600000 · Food Service Expenses</t>
  </si>
  <si>
    <t>7600570 · Food</t>
  </si>
  <si>
    <t>Total 7600000 · Food Service Expenses</t>
  </si>
  <si>
    <t>Total 410-E · Food Service Expenditure</t>
  </si>
  <si>
    <t>421-E · Federal Grant Expenses</t>
  </si>
  <si>
    <t>510000T · Instruction</t>
  </si>
  <si>
    <t>510-510 · Classroom Supplies T1</t>
  </si>
  <si>
    <t>510-730 · Dues and Fees</t>
  </si>
  <si>
    <t>Total 510000T · Instruction</t>
  </si>
  <si>
    <t>630000T · Curiculum Grant</t>
  </si>
  <si>
    <t>630-510 · Curriculum Grant</t>
  </si>
  <si>
    <t>Total 630000T · Curiculum Grant</t>
  </si>
  <si>
    <t>640000T · Instructional Staffing Services</t>
  </si>
  <si>
    <t>640-310 · Training</t>
  </si>
  <si>
    <t>Total 640000T · Instructional Staffing Services</t>
  </si>
  <si>
    <t>710000T · Board Grant</t>
  </si>
  <si>
    <t>710-730 · Grant Dues and Fees</t>
  </si>
  <si>
    <t>Total 710000T · Board Grant</t>
  </si>
  <si>
    <t>730000T · Grant Admin Expenses</t>
  </si>
  <si>
    <t>730-390 · Admin Purchased Services Grant</t>
  </si>
  <si>
    <t>730-642 · FFE Grant</t>
  </si>
  <si>
    <t>730-730 · Grant Dues and Fees</t>
  </si>
  <si>
    <t>Total 730000T · Grant Admin Expenses</t>
  </si>
  <si>
    <t>770000T · Central Services Grant</t>
  </si>
  <si>
    <t>Total 421-E · Federal Grant Expenses</t>
  </si>
  <si>
    <t>Total Expense</t>
  </si>
  <si>
    <t>Net Income</t>
  </si>
  <si>
    <t>Jul 19</t>
  </si>
  <si>
    <t>Aug 19</t>
  </si>
  <si>
    <t>Sep 19</t>
  </si>
  <si>
    <t>Oct 19</t>
  </si>
  <si>
    <t>Nov 19</t>
  </si>
  <si>
    <t>Dec 19</t>
  </si>
  <si>
    <t>Jan 20</t>
  </si>
  <si>
    <t>Feb 20</t>
  </si>
  <si>
    <t>Mar 20</t>
  </si>
  <si>
    <t>Apr 20</t>
  </si>
  <si>
    <t>May 20</t>
  </si>
  <si>
    <t>Jun 20</t>
  </si>
  <si>
    <t>(Insert district number in cell A1, enter, then strike F9. Your district data then pulls from Calculation Detail Sheets)</t>
  </si>
  <si>
    <t xml:space="preserve"> Revenue Estimate Worksheet for___________Charter School </t>
  </si>
  <si>
    <t>Based on the 2019-20 FEFP First Calculation</t>
  </si>
  <si>
    <t xml:space="preserve">School District: </t>
  </si>
  <si>
    <t>1.   2018-19 FEFP State and Local Funding</t>
  </si>
  <si>
    <t>Base Student Allocation</t>
  </si>
  <si>
    <t xml:space="preserve">District Cost Differential: </t>
  </si>
  <si>
    <t>2018-19</t>
  </si>
  <si>
    <t>Program</t>
  </si>
  <si>
    <t>Weighted FTE</t>
  </si>
  <si>
    <t>Base Funding</t>
  </si>
  <si>
    <t>Number of FTE</t>
  </si>
  <si>
    <t>Cost Factor</t>
  </si>
  <si>
    <t>(2) x (3)</t>
  </si>
  <si>
    <t>(WFTE x BSA x DCD)</t>
  </si>
  <si>
    <t>(1)</t>
  </si>
  <si>
    <t>(2)</t>
  </si>
  <si>
    <t>(3)</t>
  </si>
  <si>
    <t>(4)</t>
  </si>
  <si>
    <t>(5)</t>
  </si>
  <si>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</si>
  <si>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</si>
  <si>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</si>
  <si>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</si>
  <si>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</si>
  <si>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</si>
  <si>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</si>
  <si>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</si>
  <si>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</si>
  <si>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</si>
  <si>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</si>
  <si>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</si>
  <si>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</si>
  <si>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</si>
  <si>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</si>
  <si>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</si>
  <si>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Totals</t>
  </si>
  <si>
    <t>Letters in Parentheses Refer to Notes at Bottom of Worksheet:</t>
  </si>
  <si>
    <t>Additional FTE (a)</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</si>
  <si>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</si>
  <si>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2018-19                             Base Funding                          (WFTE x BSA x DCD)</t>
  </si>
  <si>
    <t>Advanced Placement</t>
  </si>
  <si>
    <t>International Baccalaureate</t>
  </si>
  <si>
    <t>Advanced International Certificate</t>
  </si>
  <si>
    <t>Industry Certified Career Education</t>
  </si>
  <si>
    <t>Early High School Graduation</t>
  </si>
  <si>
    <t>Small District ESE Supplement</t>
  </si>
  <si>
    <t>Total Additional FTE</t>
  </si>
  <si>
    <t>Additional Base Funds</t>
  </si>
  <si>
    <t xml:space="preserve">Total Funded Weighted FTE </t>
  </si>
  <si>
    <t>Total Base Funding</t>
  </si>
  <si>
    <t>2.   ESE Guaranteed Allocation:</t>
  </si>
  <si>
    <t>FTE</t>
  </si>
  <si>
    <t>Grade Level</t>
  </si>
  <si>
    <t>Matrix Level</t>
  </si>
  <si>
    <t>Guarantee Per Student</t>
  </si>
  <si>
    <t>Additional Funding from the ESE Guaranteed Allocation. Enter the FTE from 111,112 and 113 by grade and matrix level.  Students who do not have a matrix level should be considered 251.  This total should equal all FTE from programs 111, 112 and 113 above.</t>
  </si>
  <si>
    <t>PK-3</t>
  </si>
  <si>
    <t>4-8</t>
  </si>
  <si>
    <t>9-12</t>
  </si>
  <si>
    <t>Total FTE with ESE Services</t>
  </si>
  <si>
    <t>Total ESE Guarantee</t>
  </si>
  <si>
    <t>3A. Divide school's Unweighted FTE (UFTE) total computed in Section 1, cell C27 above by the district's total UFTE to obtain school's</t>
  </si>
  <si>
    <t xml:space="preserve"> UFTE share.           Charter School UFTE: </t>
  </si>
  <si>
    <t>÷</t>
  </si>
  <si>
    <t>District's Total UFTE:</t>
  </si>
  <si>
    <t>=</t>
  </si>
  <si>
    <t>3B. Divide school's Weighted FTE (WFTE) total computed in Section 1, cell E37 above by the district's total WFTE to obtain school's</t>
  </si>
  <si>
    <t xml:space="preserve"> WFTE share.          Charter School WFTE: </t>
  </si>
  <si>
    <t>District's Total WFTE:</t>
  </si>
  <si>
    <t>4.   Supplemental Academic Instruction (UFTE share)</t>
  </si>
  <si>
    <t>(b)</t>
  </si>
  <si>
    <t>x</t>
  </si>
  <si>
    <t>5.   Discretionary Millage Compression Allocation</t>
  </si>
  <si>
    <t>.748 Mills (UFTE share)</t>
  </si>
  <si>
    <t>6.   Digital Classrooms Allocation (UFTE share)</t>
  </si>
  <si>
    <t>(b)(d)</t>
  </si>
  <si>
    <t>7.   Safe Schools Allocation (UFTE share)</t>
  </si>
  <si>
    <t>8.   Instructional Materials Allocation (UFTE share)</t>
  </si>
  <si>
    <t>Dual Enrollment Instructional Materials Allocation</t>
  </si>
  <si>
    <t>(e)</t>
  </si>
  <si>
    <t xml:space="preserve">ESE Applications Allocation: </t>
  </si>
  <si>
    <t>Charter schools should contact their school district sponsor regarding eligibility and distribution of ESE Applications funds.</t>
  </si>
  <si>
    <t>9.  Mental Health Assistance Allocation (UFTE share)</t>
  </si>
  <si>
    <t>10.  Total Funds Compression Allocation (UFTE share)</t>
  </si>
  <si>
    <t>11.   Declining Enrollment (WFTE share)</t>
  </si>
  <si>
    <t>(c)</t>
  </si>
  <si>
    <t>12.  Best and Brightest</t>
  </si>
  <si>
    <t>13.  Reading Allocation (WFTE share)</t>
  </si>
  <si>
    <t>14.  Discretionary Local Effort (WFTE share)</t>
  </si>
  <si>
    <t>16.  Discretionary Lottery (WFTE share)</t>
  </si>
  <si>
    <t>17.  Class Size Reduction Funds:</t>
  </si>
  <si>
    <t>Weighted FTE (not including Add-On)</t>
  </si>
  <si>
    <r>
      <rPr>
        <b/>
        <sz val="12"/>
        <rFont val="Times New Roman"/>
        <family val="1"/>
      </rPr>
      <t xml:space="preserve">X             </t>
    </r>
    <r>
      <rPr>
        <b/>
        <u val="single"/>
        <sz val="12"/>
        <rFont val="Times New Roman"/>
        <family val="1"/>
      </rPr>
      <t>DCD</t>
    </r>
    <r>
      <rPr>
        <b/>
        <sz val="12"/>
        <rFont val="Times New Roman"/>
        <family val="1"/>
      </rPr>
      <t xml:space="preserve">            X</t>
    </r>
  </si>
  <si>
    <t>Allocation factors</t>
  </si>
  <si>
    <t>PK - 3</t>
  </si>
  <si>
    <r>
      <t xml:space="preserve">Total </t>
    </r>
    <r>
      <rPr>
        <b/>
        <sz val="12"/>
        <color indexed="30"/>
        <rFont val="Times New Roman"/>
        <family val="1"/>
      </rPr>
      <t>*</t>
    </r>
  </si>
  <si>
    <t>Total Class Size Reduction Funds</t>
  </si>
  <si>
    <t>(*Total FTE should equal total in Section 1, column (4) and should not include any additional FTE from Section 1.)</t>
  </si>
  <si>
    <t>18.  Student Transportation</t>
  </si>
  <si>
    <t>(f)</t>
  </si>
  <si>
    <t>Enter All Adjusted Fundable Riders</t>
  </si>
  <si>
    <t xml:space="preserve"> x</t>
  </si>
  <si>
    <t>Enter All Adjusted ESE Riders</t>
  </si>
  <si>
    <t>19.  Federally Connected Student Supplement</t>
  </si>
  <si>
    <t>(g)</t>
  </si>
  <si>
    <t>Impact Aid Student Type</t>
  </si>
  <si>
    <t>Number of Students</t>
  </si>
  <si>
    <t>Exempt Property Allocation</t>
  </si>
  <si>
    <t>Impact Aide Student Allocation</t>
  </si>
  <si>
    <t>Total</t>
  </si>
  <si>
    <t>Military and Indian Lands</t>
  </si>
  <si>
    <t>Civilians on Federal Lands</t>
  </si>
  <si>
    <t>Students with Disabilities</t>
  </si>
  <si>
    <t>20.  Florida Teachers Classroom Supply Assistance Program</t>
  </si>
  <si>
    <t>(h)</t>
  </si>
  <si>
    <t>21.  Food Service Allocation</t>
  </si>
  <si>
    <t>(i)</t>
  </si>
  <si>
    <t>(j)</t>
  </si>
  <si>
    <t>If you have more than a 75% ESE student population, please place a 1 in the following box:</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</si>
  <si>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</si>
  <si>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(b) District allocations multiplied by percentage from item 3A.</t>
  </si>
  <si>
    <t>(c) District allocations multiplied by percentage from item 3B.</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</si>
  <si>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</si>
  <si>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</si>
  <si>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</si>
  <si>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</si>
  <si>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</si>
  <si>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(e) Funding based on student eligibility and meals provided, if participating in the National School Lunch Program. </t>
  </si>
  <si>
    <t xml:space="preserve">(j) Consistent with s. 1002.33(20)(a), F.S., for charter schools with a population of 75% or more ESE students, the administrative fee shall be calculated based on unweighted full-time equivalent students. </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</si>
  <si>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</si>
  <si>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</si>
  <si>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</si>
  <si>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</si>
  <si>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</si>
  <si>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</si>
  <si>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15.  Compression</t>
  </si>
  <si>
    <t>$286K in 18/19</t>
  </si>
  <si>
    <t>$289K in 18/19</t>
  </si>
  <si>
    <t>$6K in 18/19</t>
  </si>
  <si>
    <t>Income/(Loss)</t>
  </si>
  <si>
    <t>Reserve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</si>
</sst>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_-&quot;$&quot;* #,##0.00_-;\-&quot;$&quot;* #,##0.00_-;_-&quot;$&quot;* &quot;-&quot;??_-;_-@_-"/>
    <numFmt numFmtId="168" formatCode="#,##0.0000"/>
    <numFmt numFmtId="169" formatCode="_-&quot;$&quot;* #,##0_-;\-&quot;$&quot;* #,##0_-;_-&quot;$&quot;* &quot;-&quot;??_-;_-@_-"/>
    <numFmt numFmtId="170" formatCode="0.0000%"/>
    <numFmt numFmtId="171" formatCode="_-* #,##0.00_-;\-* #,##0.00_-;_-* &quot;-&quot;??_-;_-@_-"/>
    <numFmt numFmtId="172" formatCode="0."/>
    <numFmt numFmtId="173" formatCode="&quot;$&quot;#,##0.00"/>
    <numFmt numFmtId="174" formatCode="#,##0.0000000"/>
  </numFmts>
  <fonts count="63">
    <font>
      <sz val="11"/>
      <color theme="1"/>
      <name val="Calibri"/>
      <family val="2"/>
    </font>
    <font>
      <sz val="11"/>
      <color indexed="8"/>
      <name val="Calibri"/>
      <family val="2"/>
    </font>
    <font>
      <sz val="10"/>
      <name val="Arial"/>
      <family val="2"/>
    </font>
    <font>
      <b/>
      <sz val="12"/>
      <color indexed="10"/>
      <name val="Times New Roman"/>
      <family val="1"/>
    </font>
    <font>
      <b/>
      <sz val="12"/>
      <color indexed="12"/>
      <name val="Times New Roman"/>
      <family val="1"/>
    </font>
    <font>
      <b/>
      <sz val="16"/>
      <name val="Times New Roman"/>
      <family val="1"/>
    </font>
    <font>
      <b/>
      <sz val="12"/>
      <name val="Times New Roman"/>
      <family val="1"/>
    </font>
    <font>
      <sz val="12"/>
      <name val="Times New Roman"/>
      <family val="1"/>
    </font>
    <font>
      <b/>
      <i/>
      <sz val="12"/>
      <name val="Times New Roman"/>
      <family val="1"/>
    </font>
    <font>
      <i/>
      <sz val="9"/>
      <color indexed="10"/>
      <name val="Times New Roman"/>
      <family val="1"/>
    </font>
    <font>
      <b/>
      <sz val="12"/>
      <color indexed="8"/>
      <name val="Times New Roman"/>
      <family val="1"/>
    </font>
    <font>
      <b/>
      <sz val="12"/>
      <name val="Calibri"/>
      <family val="0"/>
    </font>
    <font>
      <b/>
      <u val="single"/>
      <sz val="12"/>
      <name val="Times New Roman"/>
      <family val="1"/>
    </font>
    <font>
      <b/>
      <sz val="12"/>
      <color indexed="30"/>
      <name val="Times New Roman"/>
      <family val="1"/>
    </font>
    <font>
      <i/>
      <sz val="12"/>
      <name val="Times New Roman"/>
      <family val="1"/>
    </font>
    <font>
      <b/>
      <sz val="10"/>
      <name val="Times New Roman"/>
      <family val="1"/>
    </font>
    <font>
      <b/>
      <u val="single"/>
      <sz val="10"/>
      <name val="Times New Roman"/>
      <family val="1"/>
    </font>
    <font>
      <b/>
      <i/>
      <sz val="10"/>
      <name val="Times New Roman"/>
      <family val="1"/>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8"/>
      <color indexed="63"/>
      <name val="Arial"/>
      <family val="2"/>
    </font>
    <font>
      <sz val="8"/>
      <color indexed="63"/>
      <name val="Arial"/>
      <family val="2"/>
    </font>
    <font>
      <b/>
      <sz val="12"/>
      <color indexed="21"/>
      <name val="Times New Roman"/>
      <family val="1"/>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rgb="FF323232"/>
      <name val="Arial"/>
      <family val="2"/>
    </font>
    <font>
      <sz val="8"/>
      <color rgb="FF323232"/>
      <name val="Arial"/>
      <family val="2"/>
    </font>
    <font>
      <b/>
      <sz val="12"/>
      <color rgb="FF00B050"/>
      <name val="Times New Roman"/>
      <family val="1"/>
    </font>
    <font>
      <b/>
      <sz val="12"/>
      <color rgb="FFFF0000"/>
      <name val="Times New Roman"/>
      <family val="1"/>
    </font>
    <font>
      <sz val="8"/>
      <color theme="1"/>
      <name val="Arial"/>
      <family val="2"/>
    </font>
    <font>
      <b/>
      <sz val="8"/>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ck"/>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color indexed="63"/>
      </right>
      <top style="thick"/>
      <bottom style="medium"/>
    </border>
    <border>
      <left>
        <color indexed="63"/>
      </left>
      <right>
        <color indexed="63"/>
      </right>
      <top style="medium"/>
      <bottom style="double"/>
    </border>
    <border>
      <left style="medium"/>
      <right>
        <color indexed="63"/>
      </right>
      <top>
        <color indexed="63"/>
      </top>
      <bottom>
        <color indexed="63"/>
      </botto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7">
    <xf numFmtId="0" fontId="0" fillId="0" borderId="0" xfId="0" applyFont="1" applyAlignment="1">
      <alignment/>
    </xf>
    <xf numFmtId="49" fontId="56" fillId="0" borderId="0" xfId="0" applyNumberFormat="1" applyFont="1" applyAlignment="1">
      <alignment/>
    </xf>
    <xf numFmtId="164" fontId="57" fillId="0" borderId="0" xfId="0" applyNumberFormat="1" applyFont="1" applyAlignment="1">
      <alignment/>
    </xf>
    <xf numFmtId="164" fontId="57" fillId="0" borderId="10" xfId="0" applyNumberFormat="1" applyFont="1" applyBorder="1" applyAlignment="1">
      <alignment/>
    </xf>
    <xf numFmtId="164" fontId="57" fillId="0" borderId="0" xfId="0" applyNumberFormat="1" applyFont="1" applyBorder="1" applyAlignment="1">
      <alignment/>
    </xf>
    <xf numFmtId="164" fontId="57" fillId="0" borderId="11" xfId="0" applyNumberFormat="1" applyFont="1" applyBorder="1" applyAlignment="1">
      <alignment/>
    </xf>
    <xf numFmtId="164" fontId="57" fillId="0" borderId="12" xfId="0" applyNumberFormat="1" applyFont="1" applyBorder="1" applyAlignment="1">
      <alignment/>
    </xf>
    <xf numFmtId="0" fontId="56" fillId="0" borderId="0" xfId="0" applyFont="1" applyAlignment="1">
      <alignment/>
    </xf>
    <xf numFmtId="49" fontId="56" fillId="0" borderId="0" xfId="0" applyNumberFormat="1" applyFont="1" applyAlignment="1">
      <alignment horizontal="center"/>
    </xf>
    <xf numFmtId="49" fontId="56" fillId="0" borderId="13" xfId="0" applyNumberFormat="1" applyFont="1" applyBorder="1" applyAlignment="1">
      <alignment horizontal="center"/>
    </xf>
    <xf numFmtId="0" fontId="0" fillId="0" borderId="0" xfId="0" applyAlignment="1">
      <alignment horizontal="center"/>
    </xf>
    <xf numFmtId="0" fontId="56" fillId="0" borderId="0" xfId="0" applyNumberFormat="1" applyFont="1" applyAlignment="1">
      <alignment/>
    </xf>
    <xf numFmtId="0" fontId="0" fillId="0" borderId="0" xfId="0" applyNumberFormat="1" applyAlignment="1">
      <alignment/>
    </xf>
    <xf numFmtId="0" fontId="3" fillId="0" borderId="14" xfId="0" applyFont="1" applyBorder="1" applyAlignment="1">
      <alignment/>
    </xf>
    <xf numFmtId="0" fontId="6" fillId="0" borderId="0" xfId="0" applyFont="1" applyAlignment="1">
      <alignment horizontal="center"/>
    </xf>
    <xf numFmtId="4" fontId="6" fillId="0" borderId="0" xfId="0" applyNumberFormat="1" applyFont="1" applyAlignment="1">
      <alignment horizontal="left" indent="2"/>
    </xf>
    <xf numFmtId="4" fontId="4" fillId="0" borderId="0" xfId="0" applyNumberFormat="1" applyFont="1" applyAlignment="1">
      <alignment/>
    </xf>
    <xf numFmtId="0" fontId="7" fillId="0" borderId="0" xfId="0" applyFont="1" applyAlignment="1">
      <alignment horizontal="center"/>
    </xf>
    <xf numFmtId="7" fontId="0" fillId="0" borderId="0" xfId="0" applyNumberFormat="1" applyBorder="1" applyAlignment="1">
      <alignment horizontal="center"/>
    </xf>
    <xf numFmtId="166" fontId="6" fillId="0" borderId="0" xfId="0" applyNumberFormat="1" applyFont="1" applyBorder="1" applyAlignment="1">
      <alignment wrapText="1"/>
    </xf>
    <xf numFmtId="4" fontId="6" fillId="0" borderId="0" xfId="0" applyNumberFormat="1" applyFont="1" applyBorder="1" applyAlignment="1">
      <alignment horizontal="center" wrapText="1"/>
    </xf>
    <xf numFmtId="167" fontId="6" fillId="0" borderId="0" xfId="47" applyFont="1" applyBorder="1" applyAlignment="1">
      <alignment horizontal="center" wrapText="1"/>
    </xf>
    <xf numFmtId="4" fontId="6" fillId="0" borderId="15" xfId="0" applyNumberFormat="1" applyFont="1" applyBorder="1" applyAlignment="1">
      <alignment horizontal="center" wrapText="1"/>
    </xf>
    <xf numFmtId="167" fontId="6" fillId="0" borderId="15" xfId="47" applyFont="1" applyBorder="1" applyAlignment="1">
      <alignment horizontal="center" wrapText="1"/>
    </xf>
    <xf numFmtId="4" fontId="6" fillId="0" borderId="15" xfId="0" applyNumberFormat="1" applyFont="1" applyBorder="1" applyAlignment="1" quotePrefix="1">
      <alignment horizontal="center"/>
    </xf>
    <xf numFmtId="167" fontId="6" fillId="0" borderId="15" xfId="47" applyFont="1" applyBorder="1" applyAlignment="1" quotePrefix="1">
      <alignment horizontal="center"/>
    </xf>
    <xf numFmtId="168" fontId="6" fillId="0" borderId="15" xfId="0" applyNumberFormat="1" applyFont="1" applyBorder="1" applyAlignment="1">
      <alignment/>
    </xf>
    <xf numFmtId="169" fontId="6" fillId="0" borderId="15" xfId="47" applyNumberFormat="1" applyFont="1" applyBorder="1" applyAlignment="1">
      <alignment/>
    </xf>
    <xf numFmtId="0" fontId="6" fillId="0" borderId="0" xfId="0" applyFont="1" applyAlignment="1">
      <alignment horizontal="left" indent="3"/>
    </xf>
    <xf numFmtId="169" fontId="6" fillId="0" borderId="16" xfId="47" applyNumberFormat="1" applyFont="1" applyBorder="1" applyAlignment="1">
      <alignment/>
    </xf>
    <xf numFmtId="165" fontId="6" fillId="0" borderId="16" xfId="0" applyNumberFormat="1" applyFont="1" applyBorder="1" applyAlignment="1">
      <alignment/>
    </xf>
    <xf numFmtId="0" fontId="6" fillId="0" borderId="0" xfId="0" applyFont="1" applyBorder="1" applyAlignment="1">
      <alignment horizontal="center"/>
    </xf>
    <xf numFmtId="169" fontId="6" fillId="0" borderId="0" xfId="47" applyNumberFormat="1" applyFont="1" applyBorder="1" applyAlignment="1">
      <alignment horizontal="center"/>
    </xf>
    <xf numFmtId="165" fontId="6" fillId="0" borderId="0" xfId="0" applyNumberFormat="1" applyFont="1" applyFill="1" applyBorder="1" applyAlignment="1">
      <alignment horizontal="right"/>
    </xf>
    <xf numFmtId="169" fontId="6" fillId="0" borderId="0" xfId="47" applyNumberFormat="1" applyFont="1" applyBorder="1" applyAlignment="1">
      <alignment/>
    </xf>
    <xf numFmtId="165" fontId="58" fillId="0" borderId="0" xfId="0" applyNumberFormat="1" applyFont="1" applyFill="1" applyBorder="1" applyAlignment="1">
      <alignment horizontal="right"/>
    </xf>
    <xf numFmtId="169" fontId="6" fillId="0" borderId="14" xfId="47"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 wrapText="1"/>
    </xf>
    <xf numFmtId="0" fontId="10" fillId="0" borderId="15" xfId="0" applyFont="1" applyBorder="1" applyAlignment="1">
      <alignment horizontal="center" wrapText="1"/>
    </xf>
    <xf numFmtId="0" fontId="6" fillId="0" borderId="15" xfId="0" applyFont="1" applyBorder="1" applyAlignment="1">
      <alignment/>
    </xf>
    <xf numFmtId="169" fontId="10" fillId="0" borderId="15" xfId="47" applyNumberFormat="1" applyFont="1" applyBorder="1" applyAlignment="1">
      <alignment/>
    </xf>
    <xf numFmtId="169" fontId="6" fillId="0" borderId="15" xfId="0" applyNumberFormat="1" applyFont="1" applyBorder="1" applyAlignment="1">
      <alignment/>
    </xf>
    <xf numFmtId="0" fontId="6" fillId="0" borderId="0" xfId="0" applyFont="1" applyAlignment="1" quotePrefix="1">
      <alignment horizontal="center"/>
    </xf>
    <xf numFmtId="169" fontId="6" fillId="0" borderId="17" xfId="47" applyNumberFormat="1" applyFont="1" applyBorder="1" applyAlignment="1">
      <alignment/>
    </xf>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left" indent="2"/>
    </xf>
    <xf numFmtId="4" fontId="58" fillId="0" borderId="15" xfId="0" applyNumberFormat="1" applyFont="1" applyBorder="1" applyAlignment="1">
      <alignment horizontal="center"/>
    </xf>
    <xf numFmtId="0" fontId="11" fillId="0" borderId="0" xfId="0" applyFont="1" applyAlignment="1">
      <alignment horizontal="center"/>
    </xf>
    <xf numFmtId="166" fontId="6" fillId="0" borderId="0" xfId="0" applyNumberFormat="1" applyFont="1" applyAlignment="1">
      <alignment/>
    </xf>
    <xf numFmtId="166" fontId="6" fillId="0" borderId="0" xfId="0" applyNumberFormat="1" applyFont="1" applyAlignment="1">
      <alignment horizontal="right"/>
    </xf>
    <xf numFmtId="0" fontId="6" fillId="0" borderId="0" xfId="0" applyFont="1" applyAlignment="1">
      <alignment/>
    </xf>
    <xf numFmtId="0" fontId="6" fillId="0" borderId="0" xfId="0" applyFont="1" applyAlignment="1">
      <alignment/>
    </xf>
    <xf numFmtId="0" fontId="7" fillId="0" borderId="0" xfId="0" applyFont="1" applyBorder="1" applyAlignment="1" quotePrefix="1">
      <alignment horizontal="center"/>
    </xf>
    <xf numFmtId="0" fontId="6" fillId="0" borderId="15" xfId="0" applyFont="1" applyBorder="1" applyAlignment="1">
      <alignment horizontal="left" indent="2"/>
    </xf>
    <xf numFmtId="0" fontId="7" fillId="0" borderId="15" xfId="0" applyFont="1" applyBorder="1" applyAlignment="1" quotePrefix="1">
      <alignment horizontal="center"/>
    </xf>
    <xf numFmtId="4" fontId="6" fillId="0" borderId="0" xfId="0" applyNumberFormat="1" applyFont="1" applyAlignment="1" quotePrefix="1">
      <alignment horizontal="center"/>
    </xf>
    <xf numFmtId="38" fontId="6" fillId="0" borderId="15" xfId="0" applyNumberFormat="1" applyFont="1" applyBorder="1" applyAlignment="1">
      <alignment/>
    </xf>
    <xf numFmtId="170" fontId="6" fillId="0" borderId="0" xfId="0" applyNumberFormat="1" applyFont="1" applyAlignment="1">
      <alignment/>
    </xf>
    <xf numFmtId="38" fontId="6" fillId="0" borderId="0" xfId="0" applyNumberFormat="1" applyFont="1" applyBorder="1" applyAlignment="1">
      <alignment/>
    </xf>
    <xf numFmtId="3" fontId="6" fillId="0" borderId="15" xfId="0" applyNumberFormat="1" applyFont="1" applyBorder="1" applyAlignment="1">
      <alignment/>
    </xf>
    <xf numFmtId="169" fontId="6" fillId="33" borderId="15" xfId="47" applyNumberFormat="1" applyFont="1" applyFill="1" applyBorder="1" applyAlignment="1">
      <alignment/>
    </xf>
    <xf numFmtId="0" fontId="7" fillId="0" borderId="0" xfId="0" applyFont="1" applyAlignment="1">
      <alignment horizontal="left" indent="4"/>
    </xf>
    <xf numFmtId="3" fontId="6" fillId="0" borderId="15" xfId="0" applyNumberFormat="1" applyFont="1" applyFill="1" applyBorder="1" applyAlignment="1">
      <alignment/>
    </xf>
    <xf numFmtId="165" fontId="6" fillId="0" borderId="0" xfId="0" applyNumberFormat="1" applyFont="1" applyBorder="1" applyAlignment="1">
      <alignment horizontal="center"/>
    </xf>
    <xf numFmtId="4" fontId="6" fillId="0" borderId="0" xfId="0" applyNumberFormat="1" applyFont="1" applyAlignment="1">
      <alignment horizontal="center"/>
    </xf>
    <xf numFmtId="0" fontId="6" fillId="0" borderId="0" xfId="0" applyFont="1" applyBorder="1" applyAlignment="1" quotePrefix="1">
      <alignment horizontal="center"/>
    </xf>
    <xf numFmtId="165" fontId="6" fillId="0" borderId="0" xfId="0" applyNumberFormat="1" applyFont="1" applyBorder="1" applyAlignment="1">
      <alignment/>
    </xf>
    <xf numFmtId="16" fontId="6" fillId="0" borderId="0" xfId="0" applyNumberFormat="1" applyFont="1" applyAlignment="1" quotePrefix="1">
      <alignment horizontal="right"/>
    </xf>
    <xf numFmtId="0" fontId="6" fillId="0" borderId="0" xfId="0" applyFont="1" applyBorder="1" applyAlignment="1">
      <alignment/>
    </xf>
    <xf numFmtId="0" fontId="6" fillId="0" borderId="0" xfId="0" applyFont="1" applyAlignment="1" quotePrefix="1">
      <alignment horizontal="right"/>
    </xf>
    <xf numFmtId="165" fontId="6" fillId="0" borderId="10" xfId="0" applyNumberFormat="1" applyFont="1" applyBorder="1" applyAlignment="1">
      <alignment horizontal="center"/>
    </xf>
    <xf numFmtId="171" fontId="6" fillId="0" borderId="0" xfId="44" applyFont="1" applyBorder="1" applyAlignment="1">
      <alignment horizontal="right"/>
    </xf>
    <xf numFmtId="165" fontId="6" fillId="0" borderId="14" xfId="0" applyNumberFormat="1" applyFont="1" applyBorder="1" applyAlignment="1">
      <alignment horizontal="center"/>
    </xf>
    <xf numFmtId="38" fontId="6" fillId="0" borderId="0" xfId="0" applyNumberFormat="1" applyFont="1" applyAlignment="1" quotePrefix="1">
      <alignment/>
    </xf>
    <xf numFmtId="0" fontId="6" fillId="0" borderId="15" xfId="0" applyFont="1" applyBorder="1" applyAlignment="1">
      <alignment horizontal="center"/>
    </xf>
    <xf numFmtId="7" fontId="6" fillId="0" borderId="0" xfId="0" applyNumberFormat="1" applyFont="1" applyAlignment="1">
      <alignment/>
    </xf>
    <xf numFmtId="7" fontId="6" fillId="0" borderId="0" xfId="0" applyNumberFormat="1" applyFont="1" applyBorder="1" applyAlignment="1">
      <alignment/>
    </xf>
    <xf numFmtId="7" fontId="6" fillId="0" borderId="15" xfId="0" applyNumberFormat="1" applyFont="1" applyBorder="1" applyAlignment="1">
      <alignment/>
    </xf>
    <xf numFmtId="0" fontId="59" fillId="0" borderId="0" xfId="0" applyFont="1" applyAlignment="1">
      <alignment/>
    </xf>
    <xf numFmtId="169" fontId="6" fillId="0" borderId="14" xfId="0" applyNumberFormat="1" applyFont="1" applyBorder="1" applyAlignment="1">
      <alignment/>
    </xf>
    <xf numFmtId="3" fontId="6" fillId="0" borderId="0" xfId="0" applyNumberFormat="1" applyFont="1" applyAlignment="1" quotePrefix="1">
      <alignment horizontal="center"/>
    </xf>
    <xf numFmtId="169" fontId="6" fillId="0" borderId="18" xfId="0" applyNumberFormat="1" applyFont="1" applyBorder="1" applyAlignment="1">
      <alignment/>
    </xf>
    <xf numFmtId="169" fontId="6" fillId="0" borderId="0" xfId="0" applyNumberFormat="1" applyFont="1" applyBorder="1" applyAlignment="1">
      <alignment/>
    </xf>
    <xf numFmtId="0" fontId="59" fillId="33" borderId="15" xfId="0" applyFont="1" applyFill="1" applyBorder="1" applyAlignment="1">
      <alignment/>
    </xf>
    <xf numFmtId="172" fontId="6" fillId="0" borderId="0" xfId="0" applyNumberFormat="1" applyFont="1" applyAlignment="1">
      <alignment horizontal="left"/>
    </xf>
    <xf numFmtId="0" fontId="0" fillId="34" borderId="0" xfId="0" applyFill="1" applyAlignment="1">
      <alignment/>
    </xf>
    <xf numFmtId="164" fontId="56" fillId="0" borderId="18" xfId="0" applyNumberFormat="1" applyFont="1" applyBorder="1" applyAlignment="1">
      <alignment/>
    </xf>
    <xf numFmtId="164" fontId="56" fillId="0" borderId="19" xfId="0" applyNumberFormat="1" applyFont="1" applyBorder="1" applyAlignment="1">
      <alignment/>
    </xf>
    <xf numFmtId="4" fontId="60" fillId="0" borderId="20" xfId="0" applyNumberFormat="1" applyFont="1" applyBorder="1" applyAlignment="1">
      <alignment/>
    </xf>
    <xf numFmtId="164" fontId="56" fillId="0" borderId="20" xfId="0" applyNumberFormat="1" applyFont="1" applyBorder="1" applyAlignment="1">
      <alignment/>
    </xf>
    <xf numFmtId="49" fontId="56" fillId="0" borderId="0" xfId="0" applyNumberFormat="1" applyFont="1" applyFill="1" applyAlignment="1">
      <alignment/>
    </xf>
    <xf numFmtId="164" fontId="57" fillId="0" borderId="0" xfId="0" applyNumberFormat="1" applyFont="1" applyFill="1" applyAlignment="1">
      <alignment/>
    </xf>
    <xf numFmtId="0" fontId="0" fillId="0" borderId="0" xfId="0" applyFill="1" applyAlignment="1">
      <alignment/>
    </xf>
    <xf numFmtId="164" fontId="57" fillId="0" borderId="0" xfId="0" applyNumberFormat="1" applyFont="1" applyFill="1" applyBorder="1" applyAlignment="1">
      <alignment/>
    </xf>
    <xf numFmtId="164" fontId="57" fillId="0" borderId="10" xfId="0" applyNumberFormat="1" applyFont="1" applyFill="1" applyBorder="1" applyAlignment="1">
      <alignment/>
    </xf>
    <xf numFmtId="4" fontId="61" fillId="0" borderId="21" xfId="0" applyNumberFormat="1" applyFont="1" applyBorder="1" applyAlignment="1">
      <alignment/>
    </xf>
    <xf numFmtId="0" fontId="4" fillId="0" borderId="22"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4" fontId="6" fillId="0" borderId="0" xfId="0" applyNumberFormat="1" applyFont="1" applyAlignment="1">
      <alignment horizontal="left" indent="2"/>
    </xf>
    <xf numFmtId="4" fontId="4" fillId="0" borderId="0" xfId="0" applyNumberFormat="1" applyFont="1" applyAlignment="1">
      <alignment horizontal="left"/>
    </xf>
    <xf numFmtId="4" fontId="6" fillId="0" borderId="0" xfId="0" applyNumberFormat="1" applyFont="1" applyAlignment="1">
      <alignment horizontal="left"/>
    </xf>
    <xf numFmtId="0" fontId="7" fillId="0" borderId="0" xfId="0" applyFont="1" applyAlignment="1">
      <alignment horizontal="center"/>
    </xf>
    <xf numFmtId="7" fontId="7" fillId="34" borderId="0" xfId="0" applyNumberFormat="1" applyFont="1" applyFill="1" applyBorder="1" applyAlignment="1">
      <alignment horizontal="center"/>
    </xf>
    <xf numFmtId="0" fontId="7" fillId="0" borderId="0" xfId="0" applyFont="1" applyAlignment="1">
      <alignment horizontal="left"/>
    </xf>
    <xf numFmtId="165" fontId="7" fillId="0" borderId="0" xfId="0" applyNumberFormat="1" applyFont="1" applyAlignment="1">
      <alignment horizontal="left"/>
    </xf>
    <xf numFmtId="166" fontId="6" fillId="0" borderId="0" xfId="0" applyNumberFormat="1" applyFont="1" applyBorder="1" applyAlignment="1">
      <alignment horizontal="center" wrapText="1"/>
    </xf>
    <xf numFmtId="0" fontId="6" fillId="0" borderId="15" xfId="0" applyFont="1" applyBorder="1" applyAlignment="1">
      <alignment horizontal="left" wrapText="1"/>
    </xf>
    <xf numFmtId="0" fontId="3" fillId="0" borderId="15" xfId="0" applyFont="1" applyBorder="1" applyAlignment="1">
      <alignment horizontal="center" wrapText="1"/>
    </xf>
    <xf numFmtId="166" fontId="6" fillId="0" borderId="15" xfId="0" applyNumberFormat="1" applyFont="1" applyBorder="1" applyAlignment="1">
      <alignment horizontal="center" wrapText="1"/>
    </xf>
    <xf numFmtId="0" fontId="6" fillId="0" borderId="15" xfId="0" applyFont="1" applyBorder="1" applyAlignment="1" quotePrefix="1">
      <alignment horizontal="center"/>
    </xf>
    <xf numFmtId="0" fontId="3" fillId="0" borderId="15" xfId="0" applyFont="1" applyBorder="1" applyAlignment="1" quotePrefix="1">
      <alignment horizontal="center"/>
    </xf>
    <xf numFmtId="166" fontId="6" fillId="0" borderId="15" xfId="0" applyNumberFormat="1" applyFont="1" applyBorder="1" applyAlignment="1" quotePrefix="1">
      <alignment horizontal="center"/>
    </xf>
    <xf numFmtId="0" fontId="6" fillId="0" borderId="17" xfId="0" applyFont="1" applyBorder="1" applyAlignment="1">
      <alignment horizontal="left" indent="3"/>
    </xf>
    <xf numFmtId="2" fontId="59" fillId="33" borderId="16" xfId="0" applyNumberFormat="1" applyFont="1" applyFill="1" applyBorder="1" applyAlignment="1">
      <alignment horizontal="center"/>
    </xf>
    <xf numFmtId="166" fontId="6" fillId="0" borderId="17" xfId="0" applyNumberFormat="1" applyFont="1" applyBorder="1" applyAlignment="1">
      <alignment horizontal="center"/>
    </xf>
    <xf numFmtId="0" fontId="6" fillId="0" borderId="0" xfId="0" applyFont="1" applyAlignment="1">
      <alignment horizontal="left" indent="3"/>
    </xf>
    <xf numFmtId="166" fontId="6" fillId="0" borderId="0" xfId="0" applyNumberFormat="1" applyFont="1" applyAlignment="1">
      <alignment horizontal="center"/>
    </xf>
    <xf numFmtId="0" fontId="6" fillId="0" borderId="15" xfId="0" applyFont="1" applyBorder="1" applyAlignment="1">
      <alignment horizontal="left" indent="3"/>
    </xf>
    <xf numFmtId="166" fontId="6" fillId="0" borderId="15" xfId="0" applyNumberFormat="1" applyFont="1" applyBorder="1" applyAlignment="1">
      <alignment horizontal="center"/>
    </xf>
    <xf numFmtId="0" fontId="6" fillId="0" borderId="17" xfId="0" applyFont="1" applyBorder="1" applyAlignment="1">
      <alignment horizontal="right"/>
    </xf>
    <xf numFmtId="2" fontId="58" fillId="0" borderId="15" xfId="0" applyNumberFormat="1"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xf numFmtId="2" fontId="59" fillId="0" borderId="15" xfId="0" applyNumberFormat="1" applyFont="1" applyBorder="1" applyAlignment="1">
      <alignment horizontal="center" wrapText="1"/>
    </xf>
    <xf numFmtId="2" fontId="59" fillId="0" borderId="15" xfId="0" applyNumberFormat="1" applyFont="1" applyBorder="1" applyAlignment="1">
      <alignment horizontal="center"/>
    </xf>
    <xf numFmtId="4" fontId="59" fillId="33" borderId="16" xfId="0" applyNumberFormat="1" applyFont="1" applyFill="1" applyBorder="1" applyAlignment="1">
      <alignment horizontal="center"/>
    </xf>
    <xf numFmtId="0" fontId="6" fillId="0" borderId="0" xfId="0" applyFont="1" applyBorder="1" applyAlignment="1">
      <alignment horizontal="left" indent="3"/>
    </xf>
    <xf numFmtId="0" fontId="6" fillId="0" borderId="0" xfId="0" applyFont="1" applyBorder="1" applyAlignment="1">
      <alignment horizontal="left" wrapText="1" indent="3"/>
    </xf>
    <xf numFmtId="4" fontId="59" fillId="33" borderId="16" xfId="0" applyNumberFormat="1" applyFont="1" applyFill="1" applyBorder="1" applyAlignment="1">
      <alignment horizontal="center" wrapText="1"/>
    </xf>
    <xf numFmtId="0" fontId="6" fillId="0" borderId="0" xfId="0" applyFont="1" applyBorder="1" applyAlignment="1">
      <alignment horizontal="right"/>
    </xf>
    <xf numFmtId="2" fontId="6" fillId="0" borderId="0" xfId="0" applyNumberFormat="1" applyFont="1" applyFill="1" applyBorder="1" applyAlignment="1">
      <alignment horizontal="center"/>
    </xf>
    <xf numFmtId="0" fontId="6" fillId="0" borderId="15" xfId="0" applyFont="1" applyBorder="1" applyAlignment="1">
      <alignment horizontal="left"/>
    </xf>
    <xf numFmtId="2" fontId="3" fillId="0" borderId="15" xfId="0" applyNumberFormat="1" applyFont="1" applyBorder="1" applyAlignment="1">
      <alignment horizontal="center"/>
    </xf>
    <xf numFmtId="0" fontId="7" fillId="0" borderId="17" xfId="0" applyFont="1" applyBorder="1" applyAlignment="1">
      <alignment horizontal="left" vertical="center" wrapText="1" indent="3"/>
    </xf>
    <xf numFmtId="0" fontId="7" fillId="0" borderId="0" xfId="0" applyFont="1" applyBorder="1" applyAlignment="1">
      <alignment horizontal="left" vertical="center" wrapText="1" indent="3"/>
    </xf>
    <xf numFmtId="4" fontId="59" fillId="33" borderId="15" xfId="0" applyNumberFormat="1" applyFont="1" applyFill="1" applyBorder="1" applyAlignment="1">
      <alignment horizontal="center" vertical="center" wrapText="1"/>
    </xf>
    <xf numFmtId="4" fontId="59" fillId="33" borderId="16" xfId="0" applyNumberFormat="1" applyFont="1" applyFill="1" applyBorder="1" applyAlignment="1">
      <alignment horizontal="center" vertical="center" wrapText="1"/>
    </xf>
    <xf numFmtId="4" fontId="59" fillId="33" borderId="23" xfId="0" applyNumberFormat="1" applyFont="1" applyFill="1" applyBorder="1" applyAlignment="1">
      <alignment horizontal="center" vertical="center" wrapText="1"/>
    </xf>
    <xf numFmtId="0" fontId="6" fillId="0" borderId="0" xfId="0" applyFont="1" applyAlignment="1">
      <alignment horizontal="right"/>
    </xf>
    <xf numFmtId="2" fontId="6" fillId="0" borderId="24" xfId="0" applyNumberFormat="1" applyFont="1" applyBorder="1" applyAlignment="1">
      <alignment horizontal="center"/>
    </xf>
    <xf numFmtId="0" fontId="6" fillId="0" borderId="0" xfId="0" applyFont="1" applyAlignment="1">
      <alignment horizontal="left"/>
    </xf>
    <xf numFmtId="0" fontId="6" fillId="0" borderId="0" xfId="0" applyFont="1" applyAlignment="1">
      <alignment horizontal="left" indent="2"/>
    </xf>
    <xf numFmtId="4" fontId="12" fillId="0" borderId="0" xfId="0" applyNumberFormat="1" applyFont="1" applyBorder="1" applyAlignment="1">
      <alignment horizontal="left" indent="1"/>
    </xf>
    <xf numFmtId="170" fontId="58" fillId="0" borderId="0" xfId="0" applyNumberFormat="1" applyFont="1" applyAlignment="1">
      <alignment horizontal="left" indent="2"/>
    </xf>
    <xf numFmtId="170" fontId="58" fillId="0" borderId="15" xfId="0" applyNumberFormat="1" applyFont="1" applyBorder="1" applyAlignment="1">
      <alignment horizontal="left" indent="2"/>
    </xf>
    <xf numFmtId="0" fontId="6" fillId="0" borderId="0" xfId="0" applyFont="1" applyAlignment="1">
      <alignment horizontal="left" wrapText="1"/>
    </xf>
    <xf numFmtId="0" fontId="6" fillId="0" borderId="0" xfId="0" applyFont="1" applyAlignment="1">
      <alignment horizontal="left" wrapText="1" indent="2"/>
    </xf>
    <xf numFmtId="0" fontId="12" fillId="0" borderId="0" xfId="0" applyFont="1" applyAlignment="1">
      <alignment horizontal="right"/>
    </xf>
    <xf numFmtId="0" fontId="12" fillId="0" borderId="0" xfId="0" applyFont="1" applyAlignment="1">
      <alignment horizontal="center"/>
    </xf>
    <xf numFmtId="4" fontId="12" fillId="0" borderId="0" xfId="0" applyNumberFormat="1" applyFont="1" applyAlignment="1">
      <alignment horizontal="left"/>
    </xf>
    <xf numFmtId="165" fontId="6" fillId="0" borderId="0" xfId="0" applyNumberFormat="1" applyFont="1" applyBorder="1" applyAlignment="1">
      <alignment horizontal="center"/>
    </xf>
    <xf numFmtId="171" fontId="6" fillId="0" borderId="22" xfId="44" applyFont="1" applyBorder="1" applyAlignment="1">
      <alignment horizontal="right"/>
    </xf>
    <xf numFmtId="171" fontId="6" fillId="0" borderId="0" xfId="44" applyFont="1" applyBorder="1" applyAlignment="1">
      <alignment horizontal="right"/>
    </xf>
    <xf numFmtId="2" fontId="14" fillId="0" borderId="0" xfId="0" applyNumberFormat="1" applyFont="1" applyBorder="1" applyAlignment="1">
      <alignment horizontal="left" indent="6"/>
    </xf>
    <xf numFmtId="4" fontId="6" fillId="0" borderId="0" xfId="0" applyNumberFormat="1" applyFont="1" applyAlignment="1" quotePrefix="1">
      <alignment horizontal="center"/>
    </xf>
    <xf numFmtId="0" fontId="59" fillId="0" borderId="0" xfId="0" applyFont="1" applyAlignment="1">
      <alignment horizontal="right"/>
    </xf>
    <xf numFmtId="0" fontId="59" fillId="33" borderId="15" xfId="0" applyFont="1" applyFill="1" applyBorder="1" applyAlignment="1">
      <alignment horizontal="center"/>
    </xf>
    <xf numFmtId="0" fontId="59" fillId="33" borderId="16" xfId="0" applyFont="1" applyFill="1" applyBorder="1" applyAlignment="1">
      <alignment horizontal="center"/>
    </xf>
    <xf numFmtId="0" fontId="6" fillId="0" borderId="15" xfId="0" applyFont="1" applyBorder="1" applyAlignment="1">
      <alignment horizontal="center"/>
    </xf>
    <xf numFmtId="0" fontId="59" fillId="0" borderId="15" xfId="0" applyFont="1" applyBorder="1" applyAlignment="1">
      <alignment horizontal="center"/>
    </xf>
    <xf numFmtId="0" fontId="6" fillId="0" borderId="15" xfId="0" applyFont="1" applyBorder="1" applyAlignment="1">
      <alignment horizontal="center" wrapText="1"/>
    </xf>
    <xf numFmtId="7" fontId="6" fillId="0" borderId="17" xfId="0" applyNumberFormat="1" applyFont="1" applyBorder="1" applyAlignment="1">
      <alignment horizontal="right"/>
    </xf>
    <xf numFmtId="7" fontId="6" fillId="0" borderId="0" xfId="0" applyNumberFormat="1" applyFont="1" applyAlignment="1">
      <alignment horizontal="right"/>
    </xf>
    <xf numFmtId="0" fontId="6" fillId="35" borderId="15" xfId="0" applyFont="1" applyFill="1" applyBorder="1" applyAlignment="1">
      <alignment horizontal="center"/>
    </xf>
    <xf numFmtId="3" fontId="6" fillId="0" borderId="0" xfId="0" applyNumberFormat="1" applyFont="1" applyAlignment="1" quotePrefix="1">
      <alignment horizontal="center"/>
    </xf>
    <xf numFmtId="0" fontId="15" fillId="0" borderId="0" xfId="0" applyFont="1" applyAlignment="1">
      <alignment horizontal="left"/>
    </xf>
    <xf numFmtId="0" fontId="17"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left"/>
    </xf>
    <xf numFmtId="0" fontId="15" fillId="0" borderId="0" xfId="0" applyFont="1" applyFill="1" applyAlignment="1">
      <alignment horizontal="left" wrapText="1"/>
    </xf>
    <xf numFmtId="0" fontId="16" fillId="0"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rter school revenue frame" xfId="44"/>
    <cellStyle name="Currency" xfId="45"/>
    <cellStyle name="Currency [0]" xfId="46"/>
    <cellStyle name="Currency_charter school revenue frame"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114300</xdr:colOff>
      <xdr:row>1</xdr:row>
      <xdr:rowOff>28575</xdr:rowOff>
    </xdr:to>
    <xdr:pic>
      <xdr:nvPicPr>
        <xdr:cNvPr id="1" name="FILTER" hidden="1"/>
        <xdr:cNvPicPr preferRelativeResize="1">
          <a:picLocks noChangeAspect="0"/>
        </xdr:cNvPicPr>
      </xdr:nvPicPr>
      <xdr:blipFill>
        <a:blip r:embed="rId1"/>
        <a:stretch>
          <a:fillRect/>
        </a:stretch>
      </xdr:blipFill>
      <xdr:spPr>
        <a:xfrm>
          <a:off x="0" y="0"/>
          <a:ext cx="914400" cy="228600"/>
        </a:xfrm>
        <a:prstGeom prst="rect">
          <a:avLst/>
        </a:prstGeom>
        <a:solidFill>
          <a:srgbClr val="FFFFFF"/>
        </a:solidFill>
        <a:ln w="9525" cmpd="sng">
          <a:noFill/>
        </a:ln>
      </xdr:spPr>
    </xdr:pic>
    <xdr:clientData/>
  </xdr:twoCellAnchor>
  <xdr:twoCellAnchor editAs="oneCell">
    <xdr:from>
      <xdr:col>0</xdr:col>
      <xdr:colOff>0</xdr:colOff>
      <xdr:row>0</xdr:row>
      <xdr:rowOff>0</xdr:rowOff>
    </xdr:from>
    <xdr:to>
      <xdr:col>4</xdr:col>
      <xdr:colOff>114300</xdr:colOff>
      <xdr:row>1</xdr:row>
      <xdr:rowOff>28575</xdr:rowOff>
    </xdr:to>
    <xdr:pic>
      <xdr:nvPicPr>
        <xdr:cNvPr id="2" name="HEADER" hidden="1"/>
        <xdr:cNvPicPr preferRelativeResize="1">
          <a:picLocks noChangeAspect="0"/>
        </xdr:cNvPicPr>
      </xdr:nvPicPr>
      <xdr:blipFill>
        <a:blip r:embed="rId2"/>
        <a:stretch>
          <a:fillRect/>
        </a:stretch>
      </xdr:blipFill>
      <xdr:spPr>
        <a:xfrm>
          <a:off x="0" y="0"/>
          <a:ext cx="914400" cy="22860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vandermay\AppData\Local\Microsoft\Windows\INetCache\Content.Outlook\X1M9E89F\FEFP%202018-2019-Charter-School-Revenue-Estimate-Worksheet%20True%20Nor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1">
        <row r="3">
          <cell r="B3" t="str">
            <v>Alachua</v>
          </cell>
          <cell r="C3">
            <v>0.9726</v>
          </cell>
          <cell r="D3">
            <v>29459.969999999998</v>
          </cell>
          <cell r="E3">
            <v>31748.170000000006</v>
          </cell>
          <cell r="F3">
            <v>0</v>
          </cell>
          <cell r="G3">
            <v>0</v>
          </cell>
          <cell r="H3">
            <v>1324838</v>
          </cell>
          <cell r="J3">
            <v>3534902</v>
          </cell>
          <cell r="K3">
            <v>1911224</v>
          </cell>
          <cell r="L3">
            <v>8413899</v>
          </cell>
          <cell r="V3">
            <v>867963</v>
          </cell>
          <cell r="W3">
            <v>748625</v>
          </cell>
          <cell r="X3">
            <v>1958833</v>
          </cell>
          <cell r="Z3">
            <v>0</v>
          </cell>
          <cell r="AH3">
            <v>903.5</v>
          </cell>
          <cell r="AP3">
            <v>126</v>
          </cell>
          <cell r="AQ3">
            <v>441</v>
          </cell>
        </row>
        <row r="4">
          <cell r="B4" t="str">
            <v>Baker</v>
          </cell>
          <cell r="C4">
            <v>0.9754</v>
          </cell>
          <cell r="D4">
            <v>4940.56</v>
          </cell>
          <cell r="E4">
            <v>5206.789999999999</v>
          </cell>
          <cell r="F4">
            <v>0</v>
          </cell>
          <cell r="G4">
            <v>721757</v>
          </cell>
          <cell r="H4">
            <v>313988</v>
          </cell>
          <cell r="J4">
            <v>1838679</v>
          </cell>
          <cell r="K4">
            <v>459085</v>
          </cell>
          <cell r="L4">
            <v>1811344</v>
          </cell>
          <cell r="V4">
            <v>561709</v>
          </cell>
          <cell r="W4">
            <v>208777</v>
          </cell>
          <cell r="X4">
            <v>104326</v>
          </cell>
          <cell r="Z4">
            <v>0</v>
          </cell>
        </row>
        <row r="5">
          <cell r="B5" t="str">
            <v>Bay</v>
          </cell>
          <cell r="C5">
            <v>0.9673</v>
          </cell>
          <cell r="D5">
            <v>27598.24</v>
          </cell>
          <cell r="E5">
            <v>31130.899999999998</v>
          </cell>
          <cell r="F5">
            <v>0</v>
          </cell>
          <cell r="G5">
            <v>0</v>
          </cell>
          <cell r="H5">
            <v>1294851</v>
          </cell>
          <cell r="J5">
            <v>1999492</v>
          </cell>
          <cell r="K5">
            <v>1733390</v>
          </cell>
          <cell r="L5">
            <v>7872255</v>
          </cell>
          <cell r="V5">
            <v>844710</v>
          </cell>
          <cell r="W5">
            <v>707635</v>
          </cell>
          <cell r="X5">
            <v>381235</v>
          </cell>
          <cell r="Z5">
            <v>262.69</v>
          </cell>
        </row>
        <row r="6">
          <cell r="B6" t="str">
            <v>Bradford</v>
          </cell>
          <cell r="C6">
            <v>0.9709</v>
          </cell>
          <cell r="D6">
            <v>3248.67</v>
          </cell>
          <cell r="E6">
            <v>3448.58</v>
          </cell>
          <cell r="F6">
            <v>0</v>
          </cell>
          <cell r="G6">
            <v>1052774</v>
          </cell>
          <cell r="H6">
            <v>246186</v>
          </cell>
          <cell r="J6">
            <v>952770</v>
          </cell>
          <cell r="K6">
            <v>399602</v>
          </cell>
          <cell r="L6">
            <v>1026374</v>
          </cell>
          <cell r="V6">
            <v>540577</v>
          </cell>
          <cell r="W6">
            <v>171526</v>
          </cell>
          <cell r="X6">
            <v>0</v>
          </cell>
          <cell r="Z6">
            <v>0</v>
          </cell>
        </row>
        <row r="7">
          <cell r="B7" t="str">
            <v>Brevard</v>
          </cell>
          <cell r="C7">
            <v>0.9875</v>
          </cell>
          <cell r="D7">
            <v>72705.55</v>
          </cell>
          <cell r="E7">
            <v>79534.54000000001</v>
          </cell>
          <cell r="F7">
            <v>0</v>
          </cell>
          <cell r="G7">
            <v>0</v>
          </cell>
          <cell r="H7">
            <v>3192280</v>
          </cell>
          <cell r="J7">
            <v>8371317</v>
          </cell>
          <cell r="K7">
            <v>4036685</v>
          </cell>
          <cell r="L7">
            <v>20061300</v>
          </cell>
          <cell r="V7">
            <v>1408113</v>
          </cell>
          <cell r="W7">
            <v>1700769</v>
          </cell>
          <cell r="X7">
            <v>1212813</v>
          </cell>
          <cell r="Z7">
            <v>638.67</v>
          </cell>
        </row>
        <row r="8">
          <cell r="B8" t="str">
            <v>Broward</v>
          </cell>
          <cell r="C8">
            <v>1.0219</v>
          </cell>
          <cell r="D8">
            <v>270661.68</v>
          </cell>
          <cell r="E8">
            <v>294837.53</v>
          </cell>
          <cell r="F8">
            <v>0</v>
          </cell>
          <cell r="G8">
            <v>0</v>
          </cell>
          <cell r="H8">
            <v>11919981</v>
          </cell>
          <cell r="J8">
            <v>0</v>
          </cell>
          <cell r="K8">
            <v>14373552</v>
          </cell>
          <cell r="L8">
            <v>60171968</v>
          </cell>
          <cell r="V8">
            <v>3880642</v>
          </cell>
          <cell r="W8">
            <v>6059199</v>
          </cell>
          <cell r="X8">
            <v>837062</v>
          </cell>
          <cell r="Z8">
            <v>0</v>
          </cell>
        </row>
        <row r="9">
          <cell r="B9" t="str">
            <v>Calhoun</v>
          </cell>
          <cell r="C9">
            <v>0.9335</v>
          </cell>
          <cell r="D9">
            <v>2179.21</v>
          </cell>
          <cell r="E9">
            <v>2334.5</v>
          </cell>
          <cell r="F9">
            <v>28575</v>
          </cell>
          <cell r="G9">
            <v>1713748</v>
          </cell>
          <cell r="H9">
            <v>200385</v>
          </cell>
          <cell r="J9">
            <v>799639</v>
          </cell>
          <cell r="K9">
            <v>337378</v>
          </cell>
          <cell r="L9">
            <v>493522</v>
          </cell>
          <cell r="V9">
            <v>527219</v>
          </cell>
          <cell r="W9">
            <v>147980</v>
          </cell>
          <cell r="X9">
            <v>0</v>
          </cell>
          <cell r="Z9">
            <v>0</v>
          </cell>
        </row>
        <row r="10">
          <cell r="B10" t="str">
            <v>Charlotte</v>
          </cell>
          <cell r="C10">
            <v>0.9822</v>
          </cell>
          <cell r="D10">
            <v>15422.210000000003</v>
          </cell>
          <cell r="E10">
            <v>16869.859999999997</v>
          </cell>
          <cell r="F10">
            <v>0</v>
          </cell>
          <cell r="G10">
            <v>0</v>
          </cell>
          <cell r="H10">
            <v>764211</v>
          </cell>
          <cell r="J10">
            <v>0</v>
          </cell>
          <cell r="K10">
            <v>1009525</v>
          </cell>
          <cell r="L10">
            <v>3431431</v>
          </cell>
          <cell r="V10">
            <v>692628</v>
          </cell>
          <cell r="W10">
            <v>439553</v>
          </cell>
          <cell r="X10">
            <v>0</v>
          </cell>
          <cell r="Z10">
            <v>0</v>
          </cell>
        </row>
        <row r="11">
          <cell r="B11" t="str">
            <v>Citrus</v>
          </cell>
          <cell r="C11">
            <v>0.9491</v>
          </cell>
          <cell r="D11">
            <v>15196.12</v>
          </cell>
          <cell r="E11">
            <v>16251.929999999997</v>
          </cell>
          <cell r="F11">
            <v>0</v>
          </cell>
          <cell r="G11">
            <v>2100252</v>
          </cell>
          <cell r="H11">
            <v>719354</v>
          </cell>
          <cell r="J11">
            <v>736556</v>
          </cell>
          <cell r="K11">
            <v>954571</v>
          </cell>
          <cell r="L11">
            <v>3343712</v>
          </cell>
          <cell r="V11">
            <v>689804</v>
          </cell>
          <cell r="W11">
            <v>434575</v>
          </cell>
          <cell r="X11">
            <v>803155</v>
          </cell>
          <cell r="Z11">
            <v>0</v>
          </cell>
        </row>
        <row r="12">
          <cell r="B12" t="str">
            <v>Clay</v>
          </cell>
          <cell r="C12">
            <v>0.9918</v>
          </cell>
          <cell r="D12">
            <v>37518.43</v>
          </cell>
          <cell r="E12">
            <v>40724.89000000001</v>
          </cell>
          <cell r="F12">
            <v>0</v>
          </cell>
          <cell r="G12">
            <v>0</v>
          </cell>
          <cell r="H12">
            <v>1697553</v>
          </cell>
          <cell r="J12">
            <v>10957257</v>
          </cell>
          <cell r="K12">
            <v>1891874</v>
          </cell>
          <cell r="L12">
            <v>9856842</v>
          </cell>
          <cell r="V12">
            <v>968616</v>
          </cell>
          <cell r="W12">
            <v>926049</v>
          </cell>
          <cell r="X12">
            <v>1796462</v>
          </cell>
          <cell r="Z12">
            <v>0</v>
          </cell>
        </row>
        <row r="13">
          <cell r="B13" t="str">
            <v>Collier</v>
          </cell>
          <cell r="C13">
            <v>1.0405</v>
          </cell>
          <cell r="D13">
            <v>46763.61</v>
          </cell>
          <cell r="E13">
            <v>51763.229999999996</v>
          </cell>
          <cell r="F13">
            <v>0</v>
          </cell>
          <cell r="G13">
            <v>0</v>
          </cell>
          <cell r="H13">
            <v>2225268</v>
          </cell>
          <cell r="J13">
            <v>0</v>
          </cell>
          <cell r="K13">
            <v>2313541</v>
          </cell>
          <cell r="L13">
            <v>10742394</v>
          </cell>
          <cell r="V13">
            <v>1084091</v>
          </cell>
          <cell r="W13">
            <v>1129601</v>
          </cell>
          <cell r="X13">
            <v>0</v>
          </cell>
          <cell r="Z13">
            <v>0</v>
          </cell>
        </row>
        <row r="14">
          <cell r="B14" t="str">
            <v>Columbia</v>
          </cell>
          <cell r="C14">
            <v>0.9495</v>
          </cell>
          <cell r="D14">
            <v>10013.11</v>
          </cell>
          <cell r="E14">
            <v>10533.24</v>
          </cell>
          <cell r="F14">
            <v>19907</v>
          </cell>
          <cell r="G14">
            <v>1407022</v>
          </cell>
          <cell r="H14">
            <v>506860</v>
          </cell>
          <cell r="J14">
            <v>3172954</v>
          </cell>
          <cell r="K14">
            <v>759216</v>
          </cell>
          <cell r="L14">
            <v>3849488</v>
          </cell>
          <cell r="V14">
            <v>625067</v>
          </cell>
          <cell r="W14">
            <v>320460</v>
          </cell>
          <cell r="X14">
            <v>437198</v>
          </cell>
          <cell r="Z14">
            <v>0</v>
          </cell>
        </row>
        <row r="15">
          <cell r="B15" t="str">
            <v>Miami-Dade</v>
          </cell>
          <cell r="C15">
            <v>1.018</v>
          </cell>
          <cell r="D15">
            <v>349654</v>
          </cell>
          <cell r="E15">
            <v>379576.86</v>
          </cell>
          <cell r="F15">
            <v>1582023</v>
          </cell>
          <cell r="G15">
            <v>0</v>
          </cell>
          <cell r="H15">
            <v>15254853</v>
          </cell>
          <cell r="J15">
            <v>0</v>
          </cell>
          <cell r="K15">
            <v>20086093</v>
          </cell>
          <cell r="L15">
            <v>117827663</v>
          </cell>
          <cell r="V15">
            <v>4867278</v>
          </cell>
          <cell r="W15">
            <v>7798385</v>
          </cell>
          <cell r="X15">
            <v>0</v>
          </cell>
          <cell r="Z15">
            <v>0</v>
          </cell>
        </row>
        <row r="16">
          <cell r="B16" t="str">
            <v>De Soto</v>
          </cell>
          <cell r="C16">
            <v>0.972</v>
          </cell>
          <cell r="D16">
            <v>4865.83</v>
          </cell>
          <cell r="E16">
            <v>5119.18</v>
          </cell>
          <cell r="F16">
            <v>0</v>
          </cell>
          <cell r="G16">
            <v>739362</v>
          </cell>
          <cell r="H16">
            <v>309958</v>
          </cell>
          <cell r="J16">
            <v>1238305</v>
          </cell>
          <cell r="K16">
            <v>490131</v>
          </cell>
          <cell r="L16">
            <v>1923089</v>
          </cell>
          <cell r="V16">
            <v>560776</v>
          </cell>
          <cell r="W16">
            <v>207132</v>
          </cell>
          <cell r="X16">
            <v>0</v>
          </cell>
          <cell r="Z16">
            <v>0</v>
          </cell>
        </row>
        <row r="17">
          <cell r="B17" t="str">
            <v>Dixie</v>
          </cell>
          <cell r="C17">
            <v>0.9302</v>
          </cell>
          <cell r="D17">
            <v>2272.7</v>
          </cell>
          <cell r="E17">
            <v>2429.96</v>
          </cell>
          <cell r="F17">
            <v>0</v>
          </cell>
          <cell r="G17">
            <v>1100769</v>
          </cell>
          <cell r="H17">
            <v>203562</v>
          </cell>
          <cell r="J17">
            <v>786922</v>
          </cell>
          <cell r="K17">
            <v>359284</v>
          </cell>
          <cell r="L17">
            <v>506106</v>
          </cell>
          <cell r="V17">
            <v>528387</v>
          </cell>
          <cell r="W17">
            <v>150038</v>
          </cell>
          <cell r="X17">
            <v>0</v>
          </cell>
          <cell r="Z17">
            <v>0</v>
          </cell>
        </row>
        <row r="18">
          <cell r="B18" t="str">
            <v>Duval</v>
          </cell>
          <cell r="C18">
            <v>1.0106</v>
          </cell>
          <cell r="D18">
            <v>128736.07</v>
          </cell>
          <cell r="E18">
            <v>139420.67</v>
          </cell>
          <cell r="F18">
            <v>0</v>
          </cell>
          <cell r="G18">
            <v>0</v>
          </cell>
          <cell r="H18">
            <v>5635528</v>
          </cell>
          <cell r="J18">
            <v>17414128</v>
          </cell>
          <cell r="K18">
            <v>7469174</v>
          </cell>
          <cell r="L18">
            <v>32484506</v>
          </cell>
          <cell r="V18">
            <v>2107950</v>
          </cell>
          <cell r="W18">
            <v>2934402</v>
          </cell>
          <cell r="X18">
            <v>743560</v>
          </cell>
          <cell r="Z18">
            <v>508.59</v>
          </cell>
        </row>
        <row r="19">
          <cell r="B19" t="str">
            <v>Escambia</v>
          </cell>
          <cell r="C19">
            <v>0.9729</v>
          </cell>
          <cell r="D19">
            <v>39499.31</v>
          </cell>
          <cell r="E19">
            <v>42835.05</v>
          </cell>
          <cell r="F19">
            <v>233261</v>
          </cell>
          <cell r="G19">
            <v>0</v>
          </cell>
          <cell r="H19">
            <v>1747832</v>
          </cell>
          <cell r="J19">
            <v>6786771</v>
          </cell>
          <cell r="K19">
            <v>2479301</v>
          </cell>
          <cell r="L19">
            <v>10603396</v>
          </cell>
          <cell r="V19">
            <v>993358</v>
          </cell>
          <cell r="W19">
            <v>969662</v>
          </cell>
          <cell r="X19">
            <v>1874728</v>
          </cell>
          <cell r="Z19">
            <v>526.02</v>
          </cell>
        </row>
        <row r="20">
          <cell r="B20" t="str">
            <v>Flagler</v>
          </cell>
          <cell r="C20">
            <v>0.9537</v>
          </cell>
          <cell r="D20">
            <v>12994</v>
          </cell>
          <cell r="E20">
            <v>13697.31</v>
          </cell>
          <cell r="F20">
            <v>0</v>
          </cell>
          <cell r="G20">
            <v>1256019</v>
          </cell>
          <cell r="H20">
            <v>626825</v>
          </cell>
          <cell r="J20">
            <v>0</v>
          </cell>
          <cell r="K20">
            <v>860027</v>
          </cell>
          <cell r="L20">
            <v>2824102</v>
          </cell>
          <cell r="V20">
            <v>662299</v>
          </cell>
          <cell r="W20">
            <v>386091</v>
          </cell>
          <cell r="X20">
            <v>1022178</v>
          </cell>
          <cell r="Z20">
            <v>0</v>
          </cell>
        </row>
        <row r="21">
          <cell r="B21" t="str">
            <v>Franklin</v>
          </cell>
          <cell r="C21">
            <v>0.9291</v>
          </cell>
          <cell r="D21">
            <v>1275.3600000000001</v>
          </cell>
          <cell r="E21">
            <v>1399.38</v>
          </cell>
          <cell r="F21">
            <v>0</v>
          </cell>
          <cell r="G21">
            <v>204723</v>
          </cell>
          <cell r="H21">
            <v>165942</v>
          </cell>
          <cell r="J21">
            <v>0</v>
          </cell>
          <cell r="K21">
            <v>307226</v>
          </cell>
          <cell r="L21">
            <v>283198</v>
          </cell>
          <cell r="V21">
            <v>398538</v>
          </cell>
          <cell r="W21">
            <v>128080</v>
          </cell>
          <cell r="X21">
            <v>0</v>
          </cell>
          <cell r="Z21">
            <v>0</v>
          </cell>
        </row>
        <row r="22">
          <cell r="B22" t="str">
            <v>Gadsden</v>
          </cell>
          <cell r="C22">
            <v>0.9511</v>
          </cell>
          <cell r="D22">
            <v>4884.18</v>
          </cell>
          <cell r="E22">
            <v>5249.81</v>
          </cell>
          <cell r="F22">
            <v>112600</v>
          </cell>
          <cell r="G22">
            <v>750762</v>
          </cell>
          <cell r="H22">
            <v>310634</v>
          </cell>
          <cell r="J22">
            <v>1410502</v>
          </cell>
          <cell r="K22">
            <v>467461</v>
          </cell>
          <cell r="L22">
            <v>1415451</v>
          </cell>
          <cell r="V22">
            <v>561005</v>
          </cell>
          <cell r="W22">
            <v>207536</v>
          </cell>
          <cell r="X22">
            <v>0</v>
          </cell>
          <cell r="Z22">
            <v>0</v>
          </cell>
        </row>
        <row r="23">
          <cell r="B23" t="str">
            <v>Gilchrist</v>
          </cell>
          <cell r="C23">
            <v>0.947</v>
          </cell>
          <cell r="D23">
            <v>2578.4399999999996</v>
          </cell>
          <cell r="E23">
            <v>2851.899999999999</v>
          </cell>
          <cell r="F23">
            <v>0</v>
          </cell>
          <cell r="G23">
            <v>1925403</v>
          </cell>
          <cell r="H23">
            <v>220818</v>
          </cell>
          <cell r="J23">
            <v>806330</v>
          </cell>
          <cell r="K23">
            <v>345819</v>
          </cell>
          <cell r="L23">
            <v>570417</v>
          </cell>
          <cell r="V23">
            <v>532205</v>
          </cell>
          <cell r="W23">
            <v>156770</v>
          </cell>
          <cell r="X23">
            <v>0</v>
          </cell>
          <cell r="Z23">
            <v>0</v>
          </cell>
        </row>
        <row r="24">
          <cell r="B24" t="str">
            <v>Glades</v>
          </cell>
          <cell r="C24">
            <v>0.977</v>
          </cell>
          <cell r="D24">
            <v>1716.82</v>
          </cell>
          <cell r="E24">
            <v>1823.97</v>
          </cell>
          <cell r="F24">
            <v>0</v>
          </cell>
          <cell r="G24">
            <v>1033062</v>
          </cell>
          <cell r="H24">
            <v>184821</v>
          </cell>
          <cell r="J24">
            <v>410629</v>
          </cell>
          <cell r="K24">
            <v>323044</v>
          </cell>
          <cell r="L24">
            <v>425131</v>
          </cell>
          <cell r="V24">
            <v>521443</v>
          </cell>
          <cell r="W24">
            <v>137799</v>
          </cell>
          <cell r="X24">
            <v>0</v>
          </cell>
          <cell r="Z24">
            <v>994.87</v>
          </cell>
        </row>
        <row r="25">
          <cell r="B25" t="str">
            <v>Gulf</v>
          </cell>
          <cell r="C25">
            <v>0.9391</v>
          </cell>
          <cell r="D25">
            <v>1926.09</v>
          </cell>
          <cell r="E25">
            <v>2121.27</v>
          </cell>
          <cell r="F25">
            <v>0</v>
          </cell>
          <cell r="G25">
            <v>1253196</v>
          </cell>
          <cell r="H25">
            <v>193052</v>
          </cell>
          <cell r="J25">
            <v>0</v>
          </cell>
          <cell r="K25">
            <v>337759</v>
          </cell>
          <cell r="L25">
            <v>390071</v>
          </cell>
          <cell r="V25">
            <v>524057</v>
          </cell>
          <cell r="W25">
            <v>142407</v>
          </cell>
          <cell r="X25">
            <v>0</v>
          </cell>
          <cell r="Z25">
            <v>0</v>
          </cell>
        </row>
        <row r="26">
          <cell r="B26" t="str">
            <v>Hamilton</v>
          </cell>
          <cell r="C26">
            <v>0.9282</v>
          </cell>
          <cell r="D26">
            <v>1645.54</v>
          </cell>
          <cell r="E26">
            <v>1740.7600000000004</v>
          </cell>
          <cell r="F26">
            <v>0</v>
          </cell>
          <cell r="G26">
            <v>1014725</v>
          </cell>
          <cell r="H26">
            <v>178307</v>
          </cell>
          <cell r="J26">
            <v>268783</v>
          </cell>
          <cell r="K26">
            <v>330057</v>
          </cell>
          <cell r="L26">
            <v>356858</v>
          </cell>
          <cell r="V26">
            <v>514215</v>
          </cell>
          <cell r="W26">
            <v>136230</v>
          </cell>
          <cell r="X26">
            <v>0</v>
          </cell>
          <cell r="Z26">
            <v>0</v>
          </cell>
        </row>
        <row r="27">
          <cell r="B27" t="str">
            <v>Hardee</v>
          </cell>
          <cell r="C27">
            <v>0.9621</v>
          </cell>
          <cell r="D27">
            <v>5200.849999999999</v>
          </cell>
          <cell r="E27">
            <v>5471.099999999999</v>
          </cell>
          <cell r="F27">
            <v>21162</v>
          </cell>
          <cell r="G27">
            <v>652784</v>
          </cell>
          <cell r="H27">
            <v>321238</v>
          </cell>
          <cell r="J27">
            <v>1495400</v>
          </cell>
          <cell r="K27">
            <v>479185</v>
          </cell>
          <cell r="L27">
            <v>1151242</v>
          </cell>
          <cell r="V27">
            <v>564960</v>
          </cell>
          <cell r="W27">
            <v>214508</v>
          </cell>
          <cell r="X27">
            <v>227723</v>
          </cell>
          <cell r="Z27">
            <v>0</v>
          </cell>
        </row>
        <row r="28">
          <cell r="B28" t="str">
            <v>Hendry</v>
          </cell>
          <cell r="C28">
            <v>0.9895</v>
          </cell>
          <cell r="D28">
            <v>7201.389999999999</v>
          </cell>
          <cell r="E28">
            <v>7707.45</v>
          </cell>
          <cell r="F28">
            <v>0</v>
          </cell>
          <cell r="G28">
            <v>2029041</v>
          </cell>
          <cell r="H28">
            <v>413814</v>
          </cell>
          <cell r="J28">
            <v>2214787</v>
          </cell>
          <cell r="K28">
            <v>582077</v>
          </cell>
          <cell r="L28">
            <v>1867817</v>
          </cell>
          <cell r="V28">
            <v>589947</v>
          </cell>
          <cell r="W28">
            <v>258554</v>
          </cell>
          <cell r="X28">
            <v>0</v>
          </cell>
          <cell r="Z28">
            <v>0</v>
          </cell>
        </row>
        <row r="29">
          <cell r="B29" t="str">
            <v>Hernando</v>
          </cell>
          <cell r="C29">
            <v>0.9704</v>
          </cell>
          <cell r="D29">
            <v>22298.870000000003</v>
          </cell>
          <cell r="E29">
            <v>24077.739999999998</v>
          </cell>
          <cell r="F29">
            <v>0</v>
          </cell>
          <cell r="G29">
            <v>2256390</v>
          </cell>
          <cell r="H29">
            <v>1030463</v>
          </cell>
          <cell r="J29">
            <v>4478951</v>
          </cell>
          <cell r="K29">
            <v>1314498</v>
          </cell>
          <cell r="L29">
            <v>5336644</v>
          </cell>
          <cell r="V29">
            <v>778519</v>
          </cell>
          <cell r="W29">
            <v>590958</v>
          </cell>
          <cell r="X29">
            <v>523839</v>
          </cell>
          <cell r="Z29">
            <v>0</v>
          </cell>
        </row>
        <row r="30">
          <cell r="B30" t="str">
            <v>Highlands</v>
          </cell>
          <cell r="C30">
            <v>0.9483</v>
          </cell>
          <cell r="D30">
            <v>12386.68</v>
          </cell>
          <cell r="E30">
            <v>13083.810000000001</v>
          </cell>
          <cell r="F30">
            <v>0</v>
          </cell>
          <cell r="G30">
            <v>2725005</v>
          </cell>
          <cell r="H30">
            <v>601132</v>
          </cell>
          <cell r="J30">
            <v>2423702</v>
          </cell>
          <cell r="K30">
            <v>893495</v>
          </cell>
          <cell r="L30">
            <v>2493199</v>
          </cell>
          <cell r="V30">
            <v>654713</v>
          </cell>
          <cell r="W30">
            <v>372719</v>
          </cell>
          <cell r="X30">
            <v>1036416</v>
          </cell>
          <cell r="Z30">
            <v>0</v>
          </cell>
        </row>
        <row r="31">
          <cell r="B31" t="str">
            <v>Hillsborough</v>
          </cell>
          <cell r="C31">
            <v>1.0074</v>
          </cell>
          <cell r="D31">
            <v>215995.68</v>
          </cell>
          <cell r="E31">
            <v>235485.74000000002</v>
          </cell>
          <cell r="F31">
            <v>0</v>
          </cell>
          <cell r="G31">
            <v>0</v>
          </cell>
          <cell r="H31">
            <v>9409814</v>
          </cell>
          <cell r="J31">
            <v>39103858</v>
          </cell>
          <cell r="K31">
            <v>9965653</v>
          </cell>
          <cell r="L31">
            <v>50590291</v>
          </cell>
          <cell r="V31">
            <v>3197848</v>
          </cell>
          <cell r="W31">
            <v>4855610</v>
          </cell>
          <cell r="X31">
            <v>3347255</v>
          </cell>
          <cell r="Z31">
            <v>54.54</v>
          </cell>
        </row>
        <row r="32">
          <cell r="B32" t="str">
            <v>Holmes</v>
          </cell>
          <cell r="C32">
            <v>0.9374</v>
          </cell>
          <cell r="D32">
            <v>3111.23</v>
          </cell>
          <cell r="E32">
            <v>3246.5499999999997</v>
          </cell>
          <cell r="F32">
            <v>10342</v>
          </cell>
          <cell r="G32">
            <v>2437639</v>
          </cell>
          <cell r="H32">
            <v>234240</v>
          </cell>
          <cell r="J32">
            <v>1233229</v>
          </cell>
          <cell r="K32">
            <v>383652</v>
          </cell>
          <cell r="L32">
            <v>679913</v>
          </cell>
          <cell r="V32">
            <v>538860</v>
          </cell>
          <cell r="W32">
            <v>168500</v>
          </cell>
          <cell r="X32">
            <v>0</v>
          </cell>
          <cell r="Z32">
            <v>0</v>
          </cell>
        </row>
        <row r="33">
          <cell r="B33" t="str">
            <v>Indian River</v>
          </cell>
          <cell r="C33">
            <v>1.0001</v>
          </cell>
          <cell r="D33">
            <v>17318.95</v>
          </cell>
          <cell r="E33">
            <v>18667.500000000004</v>
          </cell>
          <cell r="F33">
            <v>110807</v>
          </cell>
          <cell r="G33">
            <v>0</v>
          </cell>
          <cell r="H33">
            <v>846482</v>
          </cell>
          <cell r="J33">
            <v>0</v>
          </cell>
          <cell r="K33">
            <v>1083060</v>
          </cell>
          <cell r="L33">
            <v>3840756</v>
          </cell>
          <cell r="V33">
            <v>716319</v>
          </cell>
          <cell r="W33">
            <v>481314</v>
          </cell>
          <cell r="X33">
            <v>0</v>
          </cell>
          <cell r="Z33">
            <v>0</v>
          </cell>
        </row>
        <row r="34">
          <cell r="B34" t="str">
            <v>Jackson</v>
          </cell>
          <cell r="C34">
            <v>0.9325</v>
          </cell>
          <cell r="D34">
            <v>6251.550000000001</v>
          </cell>
          <cell r="E34">
            <v>6821.610000000001</v>
          </cell>
          <cell r="F34">
            <v>85674</v>
          </cell>
          <cell r="G34">
            <v>3333028</v>
          </cell>
          <cell r="H34">
            <v>364235</v>
          </cell>
          <cell r="J34">
            <v>2018125</v>
          </cell>
          <cell r="K34">
            <v>545475</v>
          </cell>
          <cell r="L34">
            <v>1262386</v>
          </cell>
          <cell r="V34">
            <v>578084</v>
          </cell>
          <cell r="W34">
            <v>237641</v>
          </cell>
          <cell r="X34">
            <v>0</v>
          </cell>
          <cell r="Z34">
            <v>0</v>
          </cell>
        </row>
        <row r="35">
          <cell r="B35" t="str">
            <v>Jefferson</v>
          </cell>
          <cell r="C35">
            <v>0.9491</v>
          </cell>
          <cell r="D35">
            <v>693.09</v>
          </cell>
          <cell r="E35">
            <v>748.3399999999999</v>
          </cell>
          <cell r="F35">
            <v>15700</v>
          </cell>
          <cell r="G35">
            <v>455877</v>
          </cell>
          <cell r="H35">
            <v>142828</v>
          </cell>
          <cell r="J35">
            <v>0</v>
          </cell>
          <cell r="K35">
            <v>293922</v>
          </cell>
          <cell r="L35">
            <v>297684</v>
          </cell>
          <cell r="V35">
            <v>216584</v>
          </cell>
          <cell r="W35">
            <v>115260</v>
          </cell>
          <cell r="X35">
            <v>0</v>
          </cell>
          <cell r="Z35">
            <v>0</v>
          </cell>
        </row>
        <row r="36">
          <cell r="B36" t="str">
            <v>Lafayette</v>
          </cell>
          <cell r="C36">
            <v>0.919</v>
          </cell>
          <cell r="D36">
            <v>1190.9100000000003</v>
          </cell>
          <cell r="E36">
            <v>1277.7800000000002</v>
          </cell>
          <cell r="F36">
            <v>0</v>
          </cell>
          <cell r="G36">
            <v>898809</v>
          </cell>
          <cell r="H36">
            <v>161009</v>
          </cell>
          <cell r="J36">
            <v>404147</v>
          </cell>
          <cell r="K36">
            <v>298421</v>
          </cell>
          <cell r="L36">
            <v>206494</v>
          </cell>
          <cell r="V36">
            <v>372148</v>
          </cell>
          <cell r="W36">
            <v>126220</v>
          </cell>
          <cell r="X36">
            <v>0</v>
          </cell>
          <cell r="Z36">
            <v>0</v>
          </cell>
        </row>
        <row r="37">
          <cell r="B37" t="str">
            <v>Lake</v>
          </cell>
          <cell r="C37">
            <v>0.9776</v>
          </cell>
          <cell r="D37">
            <v>42918.08</v>
          </cell>
          <cell r="E37">
            <v>46585.66</v>
          </cell>
          <cell r="F37">
            <v>0</v>
          </cell>
          <cell r="G37">
            <v>0</v>
          </cell>
          <cell r="H37">
            <v>1899381</v>
          </cell>
          <cell r="J37">
            <v>5974197</v>
          </cell>
          <cell r="K37">
            <v>2299749</v>
          </cell>
          <cell r="L37">
            <v>9943629</v>
          </cell>
          <cell r="V37">
            <v>1036059</v>
          </cell>
          <cell r="W37">
            <v>1044934</v>
          </cell>
          <cell r="X37">
            <v>2832153</v>
          </cell>
          <cell r="Z37">
            <v>0</v>
          </cell>
        </row>
        <row r="38">
          <cell r="B38" t="str">
            <v>Lee</v>
          </cell>
          <cell r="C38">
            <v>1.0105</v>
          </cell>
          <cell r="D38">
            <v>92803.4</v>
          </cell>
          <cell r="E38">
            <v>100101.09</v>
          </cell>
          <cell r="F38">
            <v>0</v>
          </cell>
          <cell r="G38">
            <v>0</v>
          </cell>
          <cell r="H38">
            <v>4078230</v>
          </cell>
          <cell r="J38">
            <v>0</v>
          </cell>
          <cell r="K38">
            <v>4555910</v>
          </cell>
          <cell r="L38">
            <v>22247577</v>
          </cell>
          <cell r="V38">
            <v>1659141</v>
          </cell>
          <cell r="W38">
            <v>2143266</v>
          </cell>
          <cell r="X38">
            <v>0</v>
          </cell>
          <cell r="Z38">
            <v>0</v>
          </cell>
        </row>
        <row r="39">
          <cell r="B39" t="str">
            <v>Leon</v>
          </cell>
          <cell r="C39">
            <v>0.9714</v>
          </cell>
          <cell r="D39">
            <v>34215.90000000001</v>
          </cell>
          <cell r="E39">
            <v>37105.91</v>
          </cell>
          <cell r="F39">
            <v>0</v>
          </cell>
          <cell r="G39">
            <v>0</v>
          </cell>
          <cell r="H39">
            <v>1527262</v>
          </cell>
          <cell r="J39">
            <v>4884662</v>
          </cell>
          <cell r="K39">
            <v>2528167</v>
          </cell>
          <cell r="L39">
            <v>9921979</v>
          </cell>
          <cell r="V39">
            <v>927366</v>
          </cell>
          <cell r="W39">
            <v>853337</v>
          </cell>
          <cell r="X39">
            <v>618461</v>
          </cell>
          <cell r="Z39">
            <v>0</v>
          </cell>
        </row>
        <row r="40">
          <cell r="B40" t="str">
            <v>Levy</v>
          </cell>
          <cell r="C40">
            <v>0.9458</v>
          </cell>
          <cell r="D40">
            <v>5483.22</v>
          </cell>
          <cell r="E40">
            <v>5936.839999999999</v>
          </cell>
          <cell r="F40">
            <v>15902</v>
          </cell>
          <cell r="G40">
            <v>3214858</v>
          </cell>
          <cell r="H40">
            <v>335003</v>
          </cell>
          <cell r="J40">
            <v>1401456</v>
          </cell>
          <cell r="K40">
            <v>525446</v>
          </cell>
          <cell r="L40">
            <v>1273216</v>
          </cell>
          <cell r="V40">
            <v>568487</v>
          </cell>
          <cell r="W40">
            <v>220725</v>
          </cell>
          <cell r="X40">
            <v>0</v>
          </cell>
          <cell r="Z40">
            <v>0</v>
          </cell>
        </row>
        <row r="41">
          <cell r="B41" t="str">
            <v>Liberty</v>
          </cell>
          <cell r="C41">
            <v>0.9311</v>
          </cell>
          <cell r="D41">
            <v>1368.34</v>
          </cell>
          <cell r="E41">
            <v>1560.8499999999997</v>
          </cell>
          <cell r="F41">
            <v>0</v>
          </cell>
          <cell r="G41">
            <v>1019777</v>
          </cell>
          <cell r="H41">
            <v>171942</v>
          </cell>
          <cell r="J41">
            <v>508338</v>
          </cell>
          <cell r="K41">
            <v>300948</v>
          </cell>
          <cell r="L41">
            <v>285814</v>
          </cell>
          <cell r="V41">
            <v>427593</v>
          </cell>
          <cell r="W41">
            <v>130127</v>
          </cell>
          <cell r="X41">
            <v>0</v>
          </cell>
          <cell r="Z41">
            <v>0</v>
          </cell>
        </row>
        <row r="42">
          <cell r="B42" t="str">
            <v>Madison</v>
          </cell>
          <cell r="C42">
            <v>0.9255</v>
          </cell>
          <cell r="D42">
            <v>2731.5299999999997</v>
          </cell>
          <cell r="E42">
            <v>2861.7500000000005</v>
          </cell>
          <cell r="F42">
            <v>0</v>
          </cell>
          <cell r="G42">
            <v>1078661</v>
          </cell>
          <cell r="H42">
            <v>218772</v>
          </cell>
          <cell r="J42">
            <v>871986</v>
          </cell>
          <cell r="K42">
            <v>387883</v>
          </cell>
          <cell r="L42">
            <v>741035</v>
          </cell>
          <cell r="V42">
            <v>534117</v>
          </cell>
          <cell r="W42">
            <v>160141</v>
          </cell>
          <cell r="X42">
            <v>0</v>
          </cell>
          <cell r="Z42">
            <v>0</v>
          </cell>
        </row>
        <row r="43">
          <cell r="B43" t="str">
            <v>Manatee</v>
          </cell>
          <cell r="C43">
            <v>0.9872</v>
          </cell>
          <cell r="D43">
            <v>48685.630000000005</v>
          </cell>
          <cell r="E43">
            <v>52209.939999999995</v>
          </cell>
          <cell r="F43">
            <v>0</v>
          </cell>
          <cell r="G43">
            <v>0</v>
          </cell>
          <cell r="H43">
            <v>2134447</v>
          </cell>
          <cell r="J43">
            <v>0</v>
          </cell>
          <cell r="K43">
            <v>2641119</v>
          </cell>
          <cell r="L43">
            <v>12315869</v>
          </cell>
          <cell r="V43">
            <v>1108097</v>
          </cell>
          <cell r="W43">
            <v>1171919</v>
          </cell>
          <cell r="X43">
            <v>1519854</v>
          </cell>
          <cell r="Z43">
            <v>0</v>
          </cell>
        </row>
        <row r="44">
          <cell r="B44" t="str">
            <v>Marion</v>
          </cell>
          <cell r="C44">
            <v>0.9509</v>
          </cell>
          <cell r="D44">
            <v>42956.869999999995</v>
          </cell>
          <cell r="E44">
            <v>45768.38</v>
          </cell>
          <cell r="F44">
            <v>0</v>
          </cell>
          <cell r="G44">
            <v>0</v>
          </cell>
          <cell r="H44">
            <v>1820197</v>
          </cell>
          <cell r="J44">
            <v>8576339</v>
          </cell>
          <cell r="K44">
            <v>2401133</v>
          </cell>
          <cell r="L44">
            <v>13123128</v>
          </cell>
          <cell r="V44">
            <v>1036543</v>
          </cell>
          <cell r="W44">
            <v>1045788</v>
          </cell>
          <cell r="X44">
            <v>3894342</v>
          </cell>
          <cell r="Z44">
            <v>0</v>
          </cell>
        </row>
        <row r="45">
          <cell r="B45" t="str">
            <v>Martin</v>
          </cell>
          <cell r="C45">
            <v>1.0113</v>
          </cell>
          <cell r="D45">
            <v>18759.08</v>
          </cell>
          <cell r="E45">
            <v>20908.710000000003</v>
          </cell>
          <cell r="F45">
            <v>0</v>
          </cell>
          <cell r="G45">
            <v>0</v>
          </cell>
          <cell r="H45">
            <v>943479</v>
          </cell>
          <cell r="J45">
            <v>0</v>
          </cell>
          <cell r="K45">
            <v>1120065</v>
          </cell>
          <cell r="L45">
            <v>4113476</v>
          </cell>
          <cell r="V45">
            <v>734306</v>
          </cell>
          <cell r="W45">
            <v>513022</v>
          </cell>
          <cell r="X45">
            <v>0</v>
          </cell>
          <cell r="Z45">
            <v>0</v>
          </cell>
        </row>
        <row r="46">
          <cell r="B46" t="str">
            <v>Monroe</v>
          </cell>
          <cell r="C46">
            <v>1.0271</v>
          </cell>
          <cell r="D46">
            <v>8172.93</v>
          </cell>
          <cell r="E46">
            <v>8833.63</v>
          </cell>
          <cell r="F46">
            <v>0</v>
          </cell>
          <cell r="G46">
            <v>0</v>
          </cell>
          <cell r="H46">
            <v>470489</v>
          </cell>
          <cell r="J46">
            <v>0</v>
          </cell>
          <cell r="K46">
            <v>698655</v>
          </cell>
          <cell r="L46">
            <v>1787157</v>
          </cell>
          <cell r="V46">
            <v>602082</v>
          </cell>
          <cell r="W46">
            <v>279945</v>
          </cell>
          <cell r="X46">
            <v>0</v>
          </cell>
          <cell r="Z46">
            <v>1638.66</v>
          </cell>
        </row>
        <row r="47">
          <cell r="B47" t="str">
            <v>Nassau</v>
          </cell>
          <cell r="C47">
            <v>0.9894</v>
          </cell>
          <cell r="D47">
            <v>12118.19</v>
          </cell>
          <cell r="E47">
            <v>12944.7</v>
          </cell>
          <cell r="F47">
            <v>0</v>
          </cell>
          <cell r="G47">
            <v>2717362</v>
          </cell>
          <cell r="H47">
            <v>616809</v>
          </cell>
          <cell r="J47">
            <v>0</v>
          </cell>
          <cell r="K47">
            <v>782025</v>
          </cell>
          <cell r="L47">
            <v>2681767</v>
          </cell>
          <cell r="V47">
            <v>651360</v>
          </cell>
          <cell r="W47">
            <v>366808</v>
          </cell>
          <cell r="X47">
            <v>0</v>
          </cell>
          <cell r="Z47">
            <v>0</v>
          </cell>
        </row>
        <row r="48">
          <cell r="B48" t="str">
            <v>Okaloosa</v>
          </cell>
          <cell r="C48">
            <v>0.9896</v>
          </cell>
          <cell r="D48">
            <v>31895.680000000004</v>
          </cell>
          <cell r="E48">
            <v>34760.53999999999</v>
          </cell>
          <cell r="F48">
            <v>0</v>
          </cell>
          <cell r="G48">
            <v>0</v>
          </cell>
          <cell r="H48">
            <v>1462784</v>
          </cell>
          <cell r="J48">
            <v>3255911</v>
          </cell>
          <cell r="K48">
            <v>1782097</v>
          </cell>
          <cell r="L48">
            <v>8915729</v>
          </cell>
          <cell r="V48">
            <v>898386</v>
          </cell>
          <cell r="W48">
            <v>802252</v>
          </cell>
          <cell r="X48">
            <v>0</v>
          </cell>
          <cell r="Z48">
            <v>189.86</v>
          </cell>
        </row>
        <row r="49">
          <cell r="B49" t="str">
            <v>Okeechobee</v>
          </cell>
          <cell r="C49">
            <v>0.9769</v>
          </cell>
          <cell r="D49">
            <v>6353.68</v>
          </cell>
          <cell r="E49">
            <v>6712.320000000001</v>
          </cell>
          <cell r="F49">
            <v>20564</v>
          </cell>
          <cell r="G49">
            <v>614153</v>
          </cell>
          <cell r="H49">
            <v>371919</v>
          </cell>
          <cell r="J49">
            <v>1811371</v>
          </cell>
          <cell r="K49">
            <v>573333</v>
          </cell>
          <cell r="L49">
            <v>2069553</v>
          </cell>
          <cell r="V49">
            <v>579359</v>
          </cell>
          <cell r="W49">
            <v>239890</v>
          </cell>
          <cell r="X49">
            <v>0</v>
          </cell>
          <cell r="Z49">
            <v>0</v>
          </cell>
        </row>
        <row r="50">
          <cell r="B50" t="str">
            <v>Orange</v>
          </cell>
          <cell r="C50">
            <v>1.0054</v>
          </cell>
          <cell r="D50">
            <v>208999.99999999997</v>
          </cell>
          <cell r="E50">
            <v>233032.86999999997</v>
          </cell>
          <cell r="F50">
            <v>0</v>
          </cell>
          <cell r="G50">
            <v>0</v>
          </cell>
          <cell r="H50">
            <v>9294736</v>
          </cell>
          <cell r="J50">
            <v>6234470</v>
          </cell>
          <cell r="K50">
            <v>11408806</v>
          </cell>
          <cell r="L50">
            <v>49446201</v>
          </cell>
          <cell r="V50">
            <v>3110470</v>
          </cell>
          <cell r="W50">
            <v>4701585</v>
          </cell>
          <cell r="X50">
            <v>4099279</v>
          </cell>
          <cell r="Z50">
            <v>0</v>
          </cell>
        </row>
        <row r="51">
          <cell r="B51" t="str">
            <v>Osceola</v>
          </cell>
          <cell r="C51">
            <v>0.9868</v>
          </cell>
          <cell r="D51">
            <v>69394.87</v>
          </cell>
          <cell r="E51">
            <v>75718.58000000002</v>
          </cell>
          <cell r="F51">
            <v>0</v>
          </cell>
          <cell r="G51">
            <v>0</v>
          </cell>
          <cell r="H51">
            <v>3042560</v>
          </cell>
          <cell r="J51">
            <v>16812989</v>
          </cell>
          <cell r="K51">
            <v>3404424</v>
          </cell>
          <cell r="L51">
            <v>15281083</v>
          </cell>
          <cell r="V51">
            <v>1366762</v>
          </cell>
          <cell r="W51">
            <v>1627877</v>
          </cell>
          <cell r="X51">
            <v>5361552</v>
          </cell>
          <cell r="Z51">
            <v>0</v>
          </cell>
        </row>
        <row r="52">
          <cell r="B52" t="str">
            <v>Palm Beach</v>
          </cell>
          <cell r="C52">
            <v>1.043</v>
          </cell>
          <cell r="D52">
            <v>192600.01</v>
          </cell>
          <cell r="E52">
            <v>213832.92</v>
          </cell>
          <cell r="F52">
            <v>0</v>
          </cell>
          <cell r="G52">
            <v>0</v>
          </cell>
          <cell r="H52">
            <v>8853422</v>
          </cell>
          <cell r="J52">
            <v>0</v>
          </cell>
          <cell r="K52">
            <v>10384575</v>
          </cell>
          <cell r="L52">
            <v>43274320</v>
          </cell>
          <cell r="V52">
            <v>2905629</v>
          </cell>
          <cell r="W52">
            <v>4340504</v>
          </cell>
          <cell r="X52">
            <v>0</v>
          </cell>
          <cell r="Z52">
            <v>0</v>
          </cell>
        </row>
        <row r="53">
          <cell r="B53" t="str">
            <v>Pasco</v>
          </cell>
          <cell r="C53">
            <v>0.9858</v>
          </cell>
          <cell r="D53">
            <v>73645.3</v>
          </cell>
          <cell r="E53">
            <v>80169.67000000001</v>
          </cell>
          <cell r="F53">
            <v>0</v>
          </cell>
          <cell r="G53">
            <v>0</v>
          </cell>
          <cell r="H53">
            <v>3211514</v>
          </cell>
          <cell r="J53">
            <v>16982606</v>
          </cell>
          <cell r="K53">
            <v>3725606</v>
          </cell>
          <cell r="L53">
            <v>19972495</v>
          </cell>
          <cell r="V53">
            <v>1419851</v>
          </cell>
          <cell r="W53">
            <v>1721460</v>
          </cell>
          <cell r="X53">
            <v>1257468</v>
          </cell>
          <cell r="Z53">
            <v>0</v>
          </cell>
        </row>
        <row r="54">
          <cell r="B54" t="str">
            <v>Pinellas</v>
          </cell>
          <cell r="C54">
            <v>1.0026</v>
          </cell>
          <cell r="D54">
            <v>98930.29</v>
          </cell>
          <cell r="E54">
            <v>107491.46</v>
          </cell>
          <cell r="F54">
            <v>771719</v>
          </cell>
          <cell r="G54">
            <v>0</v>
          </cell>
          <cell r="H54">
            <v>4337560</v>
          </cell>
          <cell r="J54">
            <v>0</v>
          </cell>
          <cell r="K54">
            <v>6179580</v>
          </cell>
          <cell r="L54">
            <v>23837780</v>
          </cell>
          <cell r="V54">
            <v>1735667</v>
          </cell>
          <cell r="W54">
            <v>2278163</v>
          </cell>
          <cell r="X54">
            <v>0</v>
          </cell>
          <cell r="Z54">
            <v>0</v>
          </cell>
        </row>
        <row r="55">
          <cell r="B55" t="str">
            <v>Polk</v>
          </cell>
          <cell r="C55">
            <v>0.9708</v>
          </cell>
          <cell r="D55">
            <v>104739.87000000001</v>
          </cell>
          <cell r="E55">
            <v>111980.26</v>
          </cell>
          <cell r="F55">
            <v>0</v>
          </cell>
          <cell r="G55">
            <v>0</v>
          </cell>
          <cell r="H55">
            <v>4374370</v>
          </cell>
          <cell r="J55">
            <v>27347580</v>
          </cell>
          <cell r="K55">
            <v>5218692</v>
          </cell>
          <cell r="L55">
            <v>27029394</v>
          </cell>
          <cell r="V55">
            <v>1808231</v>
          </cell>
          <cell r="W55">
            <v>2406074</v>
          </cell>
          <cell r="X55">
            <v>7680399</v>
          </cell>
          <cell r="Z55">
            <v>0</v>
          </cell>
        </row>
        <row r="56">
          <cell r="B56" t="str">
            <v>Putnam</v>
          </cell>
          <cell r="C56">
            <v>0.9616</v>
          </cell>
          <cell r="D56">
            <v>10809.269999999999</v>
          </cell>
          <cell r="E56">
            <v>11406.319999999998</v>
          </cell>
          <cell r="F56">
            <v>0</v>
          </cell>
          <cell r="G56">
            <v>3000014</v>
          </cell>
          <cell r="H56">
            <v>544748</v>
          </cell>
          <cell r="J56">
            <v>2717991</v>
          </cell>
          <cell r="K56">
            <v>790222</v>
          </cell>
          <cell r="L56">
            <v>3195221</v>
          </cell>
          <cell r="V56">
            <v>635011</v>
          </cell>
          <cell r="W56">
            <v>337989</v>
          </cell>
          <cell r="X56">
            <v>249175</v>
          </cell>
          <cell r="Z56">
            <v>0</v>
          </cell>
        </row>
        <row r="57">
          <cell r="B57" t="str">
            <v>St. Johns</v>
          </cell>
          <cell r="C57">
            <v>1.0013</v>
          </cell>
          <cell r="D57">
            <v>40653.68</v>
          </cell>
          <cell r="E57">
            <v>44499.420000000006</v>
          </cell>
          <cell r="F57">
            <v>0</v>
          </cell>
          <cell r="G57">
            <v>0</v>
          </cell>
          <cell r="H57">
            <v>1860793</v>
          </cell>
          <cell r="J57">
            <v>1056996</v>
          </cell>
          <cell r="K57">
            <v>2006131</v>
          </cell>
          <cell r="L57">
            <v>7959811</v>
          </cell>
          <cell r="V57">
            <v>1007776</v>
          </cell>
          <cell r="W57">
            <v>995078</v>
          </cell>
          <cell r="X57">
            <v>1445431</v>
          </cell>
          <cell r="Z57">
            <v>0</v>
          </cell>
        </row>
        <row r="58">
          <cell r="B58" t="str">
            <v>St. Lucie</v>
          </cell>
          <cell r="C58">
            <v>0.9952</v>
          </cell>
          <cell r="D58">
            <v>39985.46000000001</v>
          </cell>
          <cell r="E58">
            <v>42599.43</v>
          </cell>
          <cell r="F58">
            <v>0</v>
          </cell>
          <cell r="G58">
            <v>0</v>
          </cell>
          <cell r="H58">
            <v>1776071</v>
          </cell>
          <cell r="J58">
            <v>4261250</v>
          </cell>
          <cell r="K58">
            <v>2126045</v>
          </cell>
          <cell r="L58">
            <v>9982821</v>
          </cell>
          <cell r="V58">
            <v>999430</v>
          </cell>
          <cell r="W58">
            <v>980366</v>
          </cell>
          <cell r="X58">
            <v>909876</v>
          </cell>
          <cell r="Z58">
            <v>0</v>
          </cell>
        </row>
        <row r="59">
          <cell r="B59" t="str">
            <v>Santa Rosa</v>
          </cell>
          <cell r="C59">
            <v>0.9713</v>
          </cell>
          <cell r="D59">
            <v>27921.64</v>
          </cell>
          <cell r="E59">
            <v>30445.329999999998</v>
          </cell>
          <cell r="F59">
            <v>0</v>
          </cell>
          <cell r="G59">
            <v>0</v>
          </cell>
          <cell r="H59">
            <v>1273639</v>
          </cell>
          <cell r="J59">
            <v>6972313</v>
          </cell>
          <cell r="K59">
            <v>1414387</v>
          </cell>
          <cell r="L59">
            <v>8083373</v>
          </cell>
          <cell r="V59">
            <v>848749</v>
          </cell>
          <cell r="W59">
            <v>714755</v>
          </cell>
          <cell r="X59">
            <v>744038</v>
          </cell>
          <cell r="Z59">
            <v>241.54</v>
          </cell>
        </row>
        <row r="60">
          <cell r="B60" t="str">
            <v>Sarasota</v>
          </cell>
          <cell r="C60">
            <v>1.0058</v>
          </cell>
          <cell r="D60">
            <v>43094.340000000004</v>
          </cell>
          <cell r="E60">
            <v>47731.27</v>
          </cell>
          <cell r="F60">
            <v>0</v>
          </cell>
          <cell r="G60">
            <v>0</v>
          </cell>
          <cell r="H60">
            <v>1996000</v>
          </cell>
          <cell r="J60">
            <v>0</v>
          </cell>
          <cell r="K60">
            <v>2399310</v>
          </cell>
          <cell r="L60">
            <v>8801620</v>
          </cell>
          <cell r="V60">
            <v>1038261</v>
          </cell>
          <cell r="W60">
            <v>1048815</v>
          </cell>
          <cell r="X60">
            <v>0</v>
          </cell>
          <cell r="Z60">
            <v>0</v>
          </cell>
        </row>
        <row r="61">
          <cell r="B61" t="str">
            <v>Seminole</v>
          </cell>
          <cell r="C61">
            <v>0.994</v>
          </cell>
          <cell r="D61">
            <v>67964.73</v>
          </cell>
          <cell r="E61">
            <v>73415.31</v>
          </cell>
          <cell r="F61">
            <v>0</v>
          </cell>
          <cell r="G61">
            <v>0</v>
          </cell>
          <cell r="H61">
            <v>2974217</v>
          </cell>
          <cell r="J61">
            <v>9790319</v>
          </cell>
          <cell r="K61">
            <v>3498098</v>
          </cell>
          <cell r="L61">
            <v>16383542</v>
          </cell>
          <cell r="V61">
            <v>1348899</v>
          </cell>
          <cell r="W61">
            <v>1596390</v>
          </cell>
          <cell r="X61">
            <v>4766876</v>
          </cell>
          <cell r="Z61">
            <v>0</v>
          </cell>
        </row>
        <row r="62">
          <cell r="B62" t="str">
            <v>Sumter</v>
          </cell>
          <cell r="C62">
            <v>0.9625</v>
          </cell>
          <cell r="D62">
            <v>8527</v>
          </cell>
          <cell r="E62">
            <v>9008.68</v>
          </cell>
          <cell r="F62">
            <v>0</v>
          </cell>
          <cell r="G62">
            <v>0</v>
          </cell>
          <cell r="H62">
            <v>454732</v>
          </cell>
          <cell r="J62">
            <v>0</v>
          </cell>
          <cell r="K62">
            <v>650667</v>
          </cell>
          <cell r="L62">
            <v>1728403</v>
          </cell>
          <cell r="V62">
            <v>606505</v>
          </cell>
          <cell r="W62">
            <v>287740</v>
          </cell>
          <cell r="X62">
            <v>0</v>
          </cell>
          <cell r="Z62">
            <v>0</v>
          </cell>
        </row>
        <row r="63">
          <cell r="B63" t="str">
            <v>Suwannee</v>
          </cell>
          <cell r="C63">
            <v>0.9338</v>
          </cell>
          <cell r="D63">
            <v>5925.21</v>
          </cell>
          <cell r="E63">
            <v>6265.87</v>
          </cell>
          <cell r="F63">
            <v>13403</v>
          </cell>
          <cell r="G63">
            <v>2151169</v>
          </cell>
          <cell r="H63">
            <v>344250</v>
          </cell>
          <cell r="J63">
            <v>1703498</v>
          </cell>
          <cell r="K63">
            <v>524196</v>
          </cell>
          <cell r="L63">
            <v>1247022</v>
          </cell>
          <cell r="V63">
            <v>574007</v>
          </cell>
          <cell r="W63">
            <v>230456</v>
          </cell>
          <cell r="X63">
            <v>593815</v>
          </cell>
          <cell r="Z63">
            <v>0</v>
          </cell>
        </row>
        <row r="64">
          <cell r="B64" t="str">
            <v>Taylor</v>
          </cell>
          <cell r="C64">
            <v>0.9266</v>
          </cell>
          <cell r="D64">
            <v>2569.6500000000005</v>
          </cell>
          <cell r="E64">
            <v>2827.36</v>
          </cell>
          <cell r="F64">
            <v>63566</v>
          </cell>
          <cell r="G64">
            <v>1137396</v>
          </cell>
          <cell r="H64">
            <v>217647</v>
          </cell>
          <cell r="J64">
            <v>299416</v>
          </cell>
          <cell r="K64">
            <v>389434</v>
          </cell>
          <cell r="L64">
            <v>563684</v>
          </cell>
          <cell r="V64">
            <v>532096</v>
          </cell>
          <cell r="W64">
            <v>156576</v>
          </cell>
          <cell r="X64">
            <v>0</v>
          </cell>
          <cell r="Z64">
            <v>0</v>
          </cell>
        </row>
        <row r="65">
          <cell r="B65" t="str">
            <v>Union</v>
          </cell>
          <cell r="C65">
            <v>0.9623</v>
          </cell>
          <cell r="D65">
            <v>2288.8</v>
          </cell>
          <cell r="E65">
            <v>2427.01</v>
          </cell>
          <cell r="F65">
            <v>0</v>
          </cell>
          <cell r="G65">
            <v>1092431</v>
          </cell>
          <cell r="H65">
            <v>206507</v>
          </cell>
          <cell r="J65">
            <v>989448</v>
          </cell>
          <cell r="K65">
            <v>340349</v>
          </cell>
          <cell r="L65">
            <v>510368</v>
          </cell>
          <cell r="V65">
            <v>528588</v>
          </cell>
          <cell r="W65">
            <v>150393</v>
          </cell>
          <cell r="X65">
            <v>0</v>
          </cell>
          <cell r="Z65">
            <v>0</v>
          </cell>
        </row>
        <row r="66">
          <cell r="B66" t="str">
            <v>Volusia</v>
          </cell>
          <cell r="C66">
            <v>0.9643</v>
          </cell>
          <cell r="D66">
            <v>62392.969999999994</v>
          </cell>
          <cell r="E66">
            <v>68033.93000000001</v>
          </cell>
          <cell r="F66">
            <v>0</v>
          </cell>
          <cell r="G66">
            <v>0</v>
          </cell>
          <cell r="H66">
            <v>2685466</v>
          </cell>
          <cell r="J66">
            <v>5408223</v>
          </cell>
          <cell r="K66">
            <v>3700769</v>
          </cell>
          <cell r="L66">
            <v>16985813</v>
          </cell>
          <cell r="V66">
            <v>1279306</v>
          </cell>
          <cell r="W66">
            <v>1473715</v>
          </cell>
          <cell r="X66">
            <v>4183889</v>
          </cell>
          <cell r="Z66">
            <v>0</v>
          </cell>
        </row>
        <row r="67">
          <cell r="B67" t="str">
            <v>Wakulla</v>
          </cell>
          <cell r="C67">
            <v>0.9515</v>
          </cell>
          <cell r="D67">
            <v>5166.070000000001</v>
          </cell>
          <cell r="E67">
            <v>5527.2</v>
          </cell>
          <cell r="F67">
            <v>2387</v>
          </cell>
          <cell r="G67">
            <v>673404</v>
          </cell>
          <cell r="H67">
            <v>321057</v>
          </cell>
          <cell r="J67">
            <v>1691475</v>
          </cell>
          <cell r="K67">
            <v>475024</v>
          </cell>
          <cell r="L67">
            <v>967739</v>
          </cell>
          <cell r="V67">
            <v>564526</v>
          </cell>
          <cell r="W67">
            <v>213742</v>
          </cell>
          <cell r="X67">
            <v>297901</v>
          </cell>
          <cell r="Z67">
            <v>0</v>
          </cell>
        </row>
        <row r="68">
          <cell r="B68" t="str">
            <v>Walton</v>
          </cell>
          <cell r="C68">
            <v>0.9721</v>
          </cell>
          <cell r="D68">
            <v>9613.87</v>
          </cell>
          <cell r="E68">
            <v>10119.91</v>
          </cell>
          <cell r="F68">
            <v>0</v>
          </cell>
          <cell r="G68">
            <v>0</v>
          </cell>
          <cell r="H68">
            <v>500444</v>
          </cell>
          <cell r="J68">
            <v>0</v>
          </cell>
          <cell r="K68">
            <v>704896</v>
          </cell>
          <cell r="L68">
            <v>1925610</v>
          </cell>
          <cell r="V68">
            <v>620080</v>
          </cell>
          <cell r="W68">
            <v>311670</v>
          </cell>
          <cell r="X68">
            <v>0</v>
          </cell>
          <cell r="Z68">
            <v>0</v>
          </cell>
        </row>
        <row r="69">
          <cell r="B69" t="str">
            <v>Washington</v>
          </cell>
          <cell r="C69">
            <v>0.9373</v>
          </cell>
          <cell r="D69">
            <v>3297.38</v>
          </cell>
          <cell r="E69">
            <v>3556.9500000000003</v>
          </cell>
          <cell r="F69">
            <v>10839</v>
          </cell>
          <cell r="G69">
            <v>2070963</v>
          </cell>
          <cell r="H69">
            <v>245626</v>
          </cell>
          <cell r="J69">
            <v>1037751</v>
          </cell>
          <cell r="K69">
            <v>395263</v>
          </cell>
          <cell r="L69">
            <v>953661</v>
          </cell>
          <cell r="V69">
            <v>541185</v>
          </cell>
          <cell r="W69">
            <v>172599</v>
          </cell>
          <cell r="X69">
            <v>0</v>
          </cell>
          <cell r="Z69">
            <v>0</v>
          </cell>
        </row>
        <row r="70">
          <cell r="B70" t="str">
            <v>Washington Special</v>
          </cell>
          <cell r="C70">
            <v>0</v>
          </cell>
          <cell r="D70">
            <v>0</v>
          </cell>
          <cell r="E70">
            <v>0</v>
          </cell>
          <cell r="F70">
            <v>0</v>
          </cell>
          <cell r="G70">
            <v>0</v>
          </cell>
          <cell r="H70">
            <v>0</v>
          </cell>
          <cell r="J70">
            <v>0</v>
          </cell>
          <cell r="K70">
            <v>0</v>
          </cell>
          <cell r="L70">
            <v>0</v>
          </cell>
          <cell r="V70">
            <v>0</v>
          </cell>
          <cell r="W70">
            <v>0</v>
          </cell>
          <cell r="X70">
            <v>0</v>
          </cell>
          <cell r="Z70">
            <v>0</v>
          </cell>
        </row>
        <row r="71">
          <cell r="B71" t="str">
            <v>FAMU Lab School</v>
          </cell>
          <cell r="C71">
            <v>0.9714</v>
          </cell>
          <cell r="D71">
            <v>624.24</v>
          </cell>
          <cell r="E71">
            <v>646.78</v>
          </cell>
          <cell r="F71">
            <v>0</v>
          </cell>
          <cell r="G71">
            <v>493382</v>
          </cell>
          <cell r="H71">
            <v>139617</v>
          </cell>
          <cell r="J71">
            <v>89117</v>
          </cell>
          <cell r="K71">
            <v>272986</v>
          </cell>
          <cell r="L71">
            <v>340861</v>
          </cell>
          <cell r="V71">
            <v>195069</v>
          </cell>
          <cell r="W71">
            <v>113744</v>
          </cell>
          <cell r="X71">
            <v>0</v>
          </cell>
          <cell r="Z71">
            <v>0</v>
          </cell>
        </row>
        <row r="72">
          <cell r="B72" t="str">
            <v>FAU Lab School</v>
          </cell>
          <cell r="C72">
            <v>1.043</v>
          </cell>
          <cell r="D72">
            <v>1145.6699999999998</v>
          </cell>
          <cell r="E72">
            <v>1173.25</v>
          </cell>
          <cell r="F72">
            <v>0</v>
          </cell>
          <cell r="G72">
            <v>580499</v>
          </cell>
          <cell r="H72">
            <v>162946</v>
          </cell>
          <cell r="J72">
            <v>0</v>
          </cell>
          <cell r="K72">
            <v>292186</v>
          </cell>
          <cell r="L72">
            <v>299453</v>
          </cell>
          <cell r="V72">
            <v>358011</v>
          </cell>
          <cell r="W72">
            <v>125224</v>
          </cell>
          <cell r="X72">
            <v>0</v>
          </cell>
          <cell r="Z72">
            <v>0</v>
          </cell>
        </row>
        <row r="73">
          <cell r="B73" t="str">
            <v>FAU St. Lucie</v>
          </cell>
          <cell r="C73">
            <v>0.9952</v>
          </cell>
          <cell r="D73">
            <v>1421.24</v>
          </cell>
          <cell r="E73">
            <v>1515.1399999999999</v>
          </cell>
          <cell r="F73">
            <v>0</v>
          </cell>
          <cell r="G73">
            <v>0</v>
          </cell>
          <cell r="H73">
            <v>174080</v>
          </cell>
          <cell r="J73">
            <v>151462</v>
          </cell>
          <cell r="K73">
            <v>302333</v>
          </cell>
          <cell r="L73">
            <v>424490</v>
          </cell>
          <cell r="V73">
            <v>444124</v>
          </cell>
          <cell r="W73">
            <v>131292</v>
          </cell>
          <cell r="X73">
            <v>22001</v>
          </cell>
          <cell r="Z73">
            <v>0</v>
          </cell>
        </row>
        <row r="74">
          <cell r="B74" t="str">
            <v>FSU Lab - Broward</v>
          </cell>
          <cell r="C74">
            <v>1.0219</v>
          </cell>
          <cell r="D74">
            <v>690.2499999999999</v>
          </cell>
          <cell r="E74">
            <v>739.13</v>
          </cell>
          <cell r="F74">
            <v>0</v>
          </cell>
          <cell r="G74">
            <v>0</v>
          </cell>
          <cell r="H74">
            <v>144594</v>
          </cell>
          <cell r="J74">
            <v>0</v>
          </cell>
          <cell r="K74">
            <v>275417</v>
          </cell>
          <cell r="L74">
            <v>143417</v>
          </cell>
          <cell r="V74">
            <v>215696</v>
          </cell>
          <cell r="W74">
            <v>115197</v>
          </cell>
          <cell r="X74">
            <v>0</v>
          </cell>
          <cell r="Z74">
            <v>0</v>
          </cell>
        </row>
        <row r="75">
          <cell r="B75" t="str">
            <v>FSU Lab - Leon</v>
          </cell>
          <cell r="C75">
            <v>0.9714</v>
          </cell>
          <cell r="D75">
            <v>1713.1400000000003</v>
          </cell>
          <cell r="E75">
            <v>1797.15</v>
          </cell>
          <cell r="F75">
            <v>0</v>
          </cell>
          <cell r="G75">
            <v>1019478</v>
          </cell>
          <cell r="H75">
            <v>183400</v>
          </cell>
          <cell r="J75">
            <v>244568</v>
          </cell>
          <cell r="K75">
            <v>313081</v>
          </cell>
          <cell r="L75">
            <v>289907</v>
          </cell>
          <cell r="V75">
            <v>521398</v>
          </cell>
          <cell r="W75">
            <v>137718</v>
          </cell>
          <cell r="X75">
            <v>0</v>
          </cell>
          <cell r="Z75">
            <v>0</v>
          </cell>
        </row>
        <row r="76">
          <cell r="B76" t="str">
            <v>UF Lab School</v>
          </cell>
          <cell r="C76">
            <v>0.9726</v>
          </cell>
          <cell r="D76">
            <v>1155.6999999999998</v>
          </cell>
          <cell r="E76">
            <v>1224.76</v>
          </cell>
          <cell r="F76">
            <v>0</v>
          </cell>
          <cell r="G76">
            <v>874306</v>
          </cell>
          <cell r="H76">
            <v>161672</v>
          </cell>
          <cell r="J76">
            <v>138672</v>
          </cell>
          <cell r="K76">
            <v>292555</v>
          </cell>
          <cell r="L76">
            <v>301977</v>
          </cell>
          <cell r="V76">
            <v>361145</v>
          </cell>
          <cell r="W76">
            <v>125445</v>
          </cell>
          <cell r="X76">
            <v>0</v>
          </cell>
          <cell r="Z76">
            <v>0</v>
          </cell>
        </row>
        <row r="77">
          <cell r="B77" t="str">
            <v>Virtual School</v>
          </cell>
          <cell r="C77">
            <v>1</v>
          </cell>
          <cell r="D77">
            <v>34691.44</v>
          </cell>
          <cell r="E77">
            <v>35463.130000000005</v>
          </cell>
          <cell r="F77">
            <v>0</v>
          </cell>
          <cell r="G77">
            <v>0</v>
          </cell>
          <cell r="H77">
            <v>1504476</v>
          </cell>
          <cell r="J77">
            <v>254635</v>
          </cell>
          <cell r="K77">
            <v>0</v>
          </cell>
          <cell r="L77">
            <v>0</v>
          </cell>
          <cell r="V77">
            <v>0</v>
          </cell>
          <cell r="W77">
            <v>0</v>
          </cell>
          <cell r="X77">
            <v>0</v>
          </cell>
          <cell r="Z77">
            <v>0</v>
          </cell>
        </row>
      </sheetData>
      <sheetData sheetId="2">
        <row r="6">
          <cell r="D6">
            <v>975</v>
          </cell>
          <cell r="E6">
            <v>3147</v>
          </cell>
          <cell r="F6">
            <v>6422</v>
          </cell>
          <cell r="G6">
            <v>1093</v>
          </cell>
          <cell r="H6">
            <v>3265</v>
          </cell>
          <cell r="I6">
            <v>6540</v>
          </cell>
          <cell r="J6">
            <v>778</v>
          </cell>
          <cell r="K6">
            <v>2950</v>
          </cell>
          <cell r="L6">
            <v>6225</v>
          </cell>
        </row>
        <row r="7">
          <cell r="D7">
            <v>947</v>
          </cell>
          <cell r="E7">
            <v>3058</v>
          </cell>
          <cell r="F7">
            <v>6241</v>
          </cell>
          <cell r="G7">
            <v>1062</v>
          </cell>
          <cell r="H7">
            <v>3173</v>
          </cell>
          <cell r="I7">
            <v>6356</v>
          </cell>
          <cell r="J7">
            <v>756</v>
          </cell>
          <cell r="K7">
            <v>2867</v>
          </cell>
          <cell r="L7">
            <v>6050</v>
          </cell>
        </row>
        <row r="8">
          <cell r="D8">
            <v>973</v>
          </cell>
          <cell r="E8">
            <v>3143</v>
          </cell>
          <cell r="F8">
            <v>6414</v>
          </cell>
          <cell r="G8">
            <v>1091</v>
          </cell>
          <cell r="H8">
            <v>3261</v>
          </cell>
          <cell r="I8">
            <v>6532</v>
          </cell>
          <cell r="J8">
            <v>777</v>
          </cell>
          <cell r="K8">
            <v>2946</v>
          </cell>
          <cell r="L8">
            <v>6217</v>
          </cell>
        </row>
        <row r="9">
          <cell r="D9">
            <v>943</v>
          </cell>
          <cell r="E9">
            <v>3046</v>
          </cell>
          <cell r="F9">
            <v>6215</v>
          </cell>
          <cell r="G9">
            <v>1058</v>
          </cell>
          <cell r="H9">
            <v>3160</v>
          </cell>
          <cell r="I9">
            <v>6329</v>
          </cell>
          <cell r="J9">
            <v>753</v>
          </cell>
          <cell r="K9">
            <v>2855</v>
          </cell>
          <cell r="L9">
            <v>6025</v>
          </cell>
        </row>
        <row r="10">
          <cell r="D10">
            <v>996</v>
          </cell>
          <cell r="E10">
            <v>3217</v>
          </cell>
          <cell r="F10">
            <v>6565</v>
          </cell>
          <cell r="G10">
            <v>1117</v>
          </cell>
          <cell r="H10">
            <v>3338</v>
          </cell>
          <cell r="I10">
            <v>6686</v>
          </cell>
          <cell r="J10">
            <v>795</v>
          </cell>
          <cell r="K10">
            <v>3016</v>
          </cell>
          <cell r="L10">
            <v>6364</v>
          </cell>
        </row>
        <row r="11">
          <cell r="D11">
            <v>1058</v>
          </cell>
          <cell r="E11">
            <v>3418</v>
          </cell>
          <cell r="F11">
            <v>6974</v>
          </cell>
          <cell r="G11">
            <v>1187</v>
          </cell>
          <cell r="H11">
            <v>3546</v>
          </cell>
          <cell r="I11">
            <v>7102</v>
          </cell>
          <cell r="J11">
            <v>845</v>
          </cell>
          <cell r="K11">
            <v>3204</v>
          </cell>
          <cell r="L11">
            <v>6760</v>
          </cell>
        </row>
        <row r="12">
          <cell r="D12">
            <v>927</v>
          </cell>
          <cell r="E12">
            <v>2992</v>
          </cell>
          <cell r="F12">
            <v>6105</v>
          </cell>
          <cell r="G12">
            <v>1039</v>
          </cell>
          <cell r="H12">
            <v>3104</v>
          </cell>
          <cell r="I12">
            <v>6218</v>
          </cell>
          <cell r="J12">
            <v>739</v>
          </cell>
          <cell r="K12">
            <v>2805</v>
          </cell>
          <cell r="L12">
            <v>5918</v>
          </cell>
        </row>
        <row r="13">
          <cell r="D13">
            <v>984</v>
          </cell>
          <cell r="E13">
            <v>3177</v>
          </cell>
          <cell r="F13">
            <v>6483</v>
          </cell>
          <cell r="G13">
            <v>1103</v>
          </cell>
          <cell r="H13">
            <v>3296</v>
          </cell>
          <cell r="I13">
            <v>6602</v>
          </cell>
          <cell r="J13">
            <v>785</v>
          </cell>
          <cell r="K13">
            <v>2978</v>
          </cell>
          <cell r="L13">
            <v>6284</v>
          </cell>
        </row>
        <row r="14">
          <cell r="D14">
            <v>948</v>
          </cell>
          <cell r="E14">
            <v>3062</v>
          </cell>
          <cell r="F14">
            <v>6249</v>
          </cell>
          <cell r="G14">
            <v>1063</v>
          </cell>
          <cell r="H14">
            <v>3177</v>
          </cell>
          <cell r="I14">
            <v>6364</v>
          </cell>
          <cell r="J14">
            <v>757</v>
          </cell>
          <cell r="K14">
            <v>2870</v>
          </cell>
          <cell r="L14">
            <v>6057</v>
          </cell>
        </row>
        <row r="15">
          <cell r="D15">
            <v>982</v>
          </cell>
          <cell r="E15">
            <v>3170</v>
          </cell>
          <cell r="F15">
            <v>6470</v>
          </cell>
          <cell r="G15">
            <v>1101</v>
          </cell>
          <cell r="H15">
            <v>3290</v>
          </cell>
          <cell r="I15">
            <v>6589</v>
          </cell>
          <cell r="J15">
            <v>784</v>
          </cell>
          <cell r="K15">
            <v>2972</v>
          </cell>
          <cell r="L15">
            <v>6272</v>
          </cell>
        </row>
        <row r="16">
          <cell r="D16">
            <v>1024</v>
          </cell>
          <cell r="E16">
            <v>3306</v>
          </cell>
          <cell r="F16">
            <v>6746</v>
          </cell>
          <cell r="G16">
            <v>1148</v>
          </cell>
          <cell r="H16">
            <v>3430</v>
          </cell>
          <cell r="I16">
            <v>6870</v>
          </cell>
          <cell r="J16">
            <v>817</v>
          </cell>
          <cell r="K16">
            <v>3099</v>
          </cell>
          <cell r="L16">
            <v>6539</v>
          </cell>
        </row>
        <row r="17">
          <cell r="D17">
            <v>947</v>
          </cell>
          <cell r="E17">
            <v>3059</v>
          </cell>
          <cell r="F17">
            <v>6243</v>
          </cell>
          <cell r="G17">
            <v>1062</v>
          </cell>
          <cell r="H17">
            <v>3174</v>
          </cell>
          <cell r="I17">
            <v>6357</v>
          </cell>
          <cell r="J17">
            <v>756</v>
          </cell>
          <cell r="K17">
            <v>2868</v>
          </cell>
          <cell r="L17">
            <v>6051</v>
          </cell>
        </row>
        <row r="18">
          <cell r="D18">
            <v>1070</v>
          </cell>
          <cell r="E18">
            <v>3455</v>
          </cell>
          <cell r="F18">
            <v>7050</v>
          </cell>
          <cell r="G18">
            <v>1200</v>
          </cell>
          <cell r="H18">
            <v>3584</v>
          </cell>
          <cell r="I18">
            <v>7179</v>
          </cell>
          <cell r="J18">
            <v>854</v>
          </cell>
          <cell r="K18">
            <v>3238</v>
          </cell>
          <cell r="L18">
            <v>6833</v>
          </cell>
        </row>
        <row r="19">
          <cell r="D19">
            <v>951</v>
          </cell>
          <cell r="E19">
            <v>3070</v>
          </cell>
          <cell r="F19">
            <v>6265</v>
          </cell>
          <cell r="G19">
            <v>1066</v>
          </cell>
          <cell r="H19">
            <v>3185</v>
          </cell>
          <cell r="I19">
            <v>6380</v>
          </cell>
          <cell r="J19">
            <v>759</v>
          </cell>
          <cell r="K19">
            <v>2878</v>
          </cell>
          <cell r="L19">
            <v>6073</v>
          </cell>
        </row>
        <row r="20">
          <cell r="D20">
            <v>949</v>
          </cell>
          <cell r="E20">
            <v>3065</v>
          </cell>
          <cell r="F20">
            <v>6255</v>
          </cell>
          <cell r="G20">
            <v>1064</v>
          </cell>
          <cell r="H20">
            <v>3180</v>
          </cell>
          <cell r="I20">
            <v>6370</v>
          </cell>
          <cell r="J20">
            <v>758</v>
          </cell>
          <cell r="K20">
            <v>2874</v>
          </cell>
          <cell r="L20">
            <v>6063</v>
          </cell>
        </row>
        <row r="21">
          <cell r="D21">
            <v>994</v>
          </cell>
          <cell r="E21">
            <v>3209</v>
          </cell>
          <cell r="F21">
            <v>6549</v>
          </cell>
          <cell r="G21">
            <v>1114</v>
          </cell>
          <cell r="H21">
            <v>3330</v>
          </cell>
          <cell r="I21">
            <v>6669</v>
          </cell>
          <cell r="J21">
            <v>793</v>
          </cell>
          <cell r="K21">
            <v>3008</v>
          </cell>
          <cell r="L21">
            <v>6348</v>
          </cell>
        </row>
        <row r="22">
          <cell r="D22">
            <v>966</v>
          </cell>
          <cell r="E22">
            <v>3118</v>
          </cell>
          <cell r="F22">
            <v>6363</v>
          </cell>
          <cell r="G22">
            <v>1083</v>
          </cell>
          <cell r="H22">
            <v>3235</v>
          </cell>
          <cell r="I22">
            <v>6480</v>
          </cell>
          <cell r="J22">
            <v>771</v>
          </cell>
          <cell r="K22">
            <v>2923</v>
          </cell>
          <cell r="L22">
            <v>6168</v>
          </cell>
        </row>
        <row r="23">
          <cell r="D23">
            <v>975</v>
          </cell>
          <cell r="E23">
            <v>3148</v>
          </cell>
          <cell r="F23">
            <v>6424</v>
          </cell>
          <cell r="G23">
            <v>1093</v>
          </cell>
          <cell r="H23">
            <v>3266</v>
          </cell>
          <cell r="I23">
            <v>6542</v>
          </cell>
          <cell r="J23">
            <v>778</v>
          </cell>
          <cell r="K23">
            <v>2951</v>
          </cell>
          <cell r="L23">
            <v>6227</v>
          </cell>
        </row>
        <row r="24">
          <cell r="D24">
            <v>975</v>
          </cell>
          <cell r="E24">
            <v>3149</v>
          </cell>
          <cell r="F24">
            <v>6426</v>
          </cell>
          <cell r="G24">
            <v>1094</v>
          </cell>
          <cell r="H24">
            <v>3267</v>
          </cell>
          <cell r="I24">
            <v>6545</v>
          </cell>
          <cell r="J24">
            <v>778</v>
          </cell>
          <cell r="K24">
            <v>2952</v>
          </cell>
          <cell r="L24">
            <v>6229</v>
          </cell>
        </row>
        <row r="25">
          <cell r="D25">
            <v>954</v>
          </cell>
          <cell r="E25">
            <v>3080</v>
          </cell>
          <cell r="F25">
            <v>6286</v>
          </cell>
          <cell r="G25">
            <v>1070</v>
          </cell>
          <cell r="H25">
            <v>3196</v>
          </cell>
          <cell r="I25">
            <v>6402</v>
          </cell>
          <cell r="J25">
            <v>761</v>
          </cell>
          <cell r="K25">
            <v>2888</v>
          </cell>
          <cell r="L25">
            <v>6093</v>
          </cell>
        </row>
        <row r="26">
          <cell r="D26">
            <v>950</v>
          </cell>
          <cell r="E26">
            <v>3068</v>
          </cell>
          <cell r="F26">
            <v>6261</v>
          </cell>
          <cell r="G26">
            <v>1065</v>
          </cell>
          <cell r="H26">
            <v>3183</v>
          </cell>
          <cell r="I26">
            <v>6376</v>
          </cell>
          <cell r="J26">
            <v>758</v>
          </cell>
          <cell r="K26">
            <v>2876</v>
          </cell>
          <cell r="L26">
            <v>6069</v>
          </cell>
        </row>
        <row r="27">
          <cell r="D27">
            <v>975</v>
          </cell>
          <cell r="E27">
            <v>3149</v>
          </cell>
          <cell r="F27">
            <v>6426</v>
          </cell>
          <cell r="G27">
            <v>1094</v>
          </cell>
          <cell r="H27">
            <v>3267</v>
          </cell>
          <cell r="I27">
            <v>6545</v>
          </cell>
          <cell r="J27">
            <v>778</v>
          </cell>
          <cell r="K27">
            <v>2952</v>
          </cell>
          <cell r="L27">
            <v>6229</v>
          </cell>
        </row>
        <row r="28">
          <cell r="D28">
            <v>952</v>
          </cell>
          <cell r="E28">
            <v>3075</v>
          </cell>
          <cell r="F28">
            <v>6275</v>
          </cell>
          <cell r="G28">
            <v>1068</v>
          </cell>
          <cell r="H28">
            <v>3190</v>
          </cell>
          <cell r="I28">
            <v>6390</v>
          </cell>
          <cell r="J28">
            <v>760</v>
          </cell>
          <cell r="K28">
            <v>2882</v>
          </cell>
          <cell r="L28">
            <v>6082</v>
          </cell>
        </row>
        <row r="29">
          <cell r="D29">
            <v>947</v>
          </cell>
          <cell r="E29">
            <v>3059</v>
          </cell>
          <cell r="F29">
            <v>6243</v>
          </cell>
          <cell r="G29">
            <v>1062</v>
          </cell>
          <cell r="H29">
            <v>3174</v>
          </cell>
          <cell r="I29">
            <v>6357</v>
          </cell>
          <cell r="J29">
            <v>756</v>
          </cell>
          <cell r="K29">
            <v>2868</v>
          </cell>
          <cell r="L29">
            <v>6051</v>
          </cell>
        </row>
        <row r="30">
          <cell r="D30">
            <v>946</v>
          </cell>
          <cell r="E30">
            <v>3054</v>
          </cell>
          <cell r="F30">
            <v>6233</v>
          </cell>
          <cell r="G30">
            <v>1061</v>
          </cell>
          <cell r="H30">
            <v>3169</v>
          </cell>
          <cell r="I30">
            <v>6348</v>
          </cell>
          <cell r="J30">
            <v>755</v>
          </cell>
          <cell r="K30">
            <v>2863</v>
          </cell>
          <cell r="L30">
            <v>6042</v>
          </cell>
        </row>
        <row r="31">
          <cell r="D31">
            <v>968</v>
          </cell>
          <cell r="E31">
            <v>3125</v>
          </cell>
          <cell r="F31">
            <v>6376</v>
          </cell>
          <cell r="G31">
            <v>1085</v>
          </cell>
          <cell r="H31">
            <v>3242</v>
          </cell>
          <cell r="I31">
            <v>6494</v>
          </cell>
          <cell r="J31">
            <v>772</v>
          </cell>
          <cell r="K31">
            <v>2929</v>
          </cell>
          <cell r="L31">
            <v>6181</v>
          </cell>
        </row>
        <row r="32">
          <cell r="D32">
            <v>961</v>
          </cell>
          <cell r="E32">
            <v>3102</v>
          </cell>
          <cell r="F32">
            <v>6330</v>
          </cell>
          <cell r="G32">
            <v>1077</v>
          </cell>
          <cell r="H32">
            <v>3218</v>
          </cell>
          <cell r="I32">
            <v>6447</v>
          </cell>
          <cell r="J32">
            <v>767</v>
          </cell>
          <cell r="K32">
            <v>2908</v>
          </cell>
          <cell r="L32">
            <v>6136</v>
          </cell>
        </row>
        <row r="33">
          <cell r="D33">
            <v>964</v>
          </cell>
          <cell r="E33">
            <v>3114</v>
          </cell>
          <cell r="F33">
            <v>6355</v>
          </cell>
          <cell r="G33">
            <v>1081</v>
          </cell>
          <cell r="H33">
            <v>3231</v>
          </cell>
          <cell r="I33">
            <v>6472</v>
          </cell>
          <cell r="J33">
            <v>770</v>
          </cell>
          <cell r="K33">
            <v>2919</v>
          </cell>
          <cell r="L33">
            <v>6160</v>
          </cell>
        </row>
        <row r="34">
          <cell r="D34">
            <v>1016</v>
          </cell>
          <cell r="E34">
            <v>3282</v>
          </cell>
          <cell r="F34">
            <v>6697</v>
          </cell>
          <cell r="G34">
            <v>1139</v>
          </cell>
          <cell r="H34">
            <v>3405</v>
          </cell>
          <cell r="I34">
            <v>6820</v>
          </cell>
          <cell r="J34">
            <v>811</v>
          </cell>
          <cell r="K34">
            <v>3076</v>
          </cell>
          <cell r="L34">
            <v>6491</v>
          </cell>
        </row>
        <row r="35">
          <cell r="D35">
            <v>946</v>
          </cell>
          <cell r="E35">
            <v>3056</v>
          </cell>
          <cell r="F35">
            <v>6237</v>
          </cell>
          <cell r="G35">
            <v>1061</v>
          </cell>
          <cell r="H35">
            <v>3171</v>
          </cell>
          <cell r="I35">
            <v>6351</v>
          </cell>
          <cell r="J35">
            <v>755</v>
          </cell>
          <cell r="K35">
            <v>2865</v>
          </cell>
          <cell r="L35">
            <v>6045</v>
          </cell>
        </row>
        <row r="36">
          <cell r="D36">
            <v>999</v>
          </cell>
          <cell r="E36">
            <v>3227</v>
          </cell>
          <cell r="F36">
            <v>6586</v>
          </cell>
          <cell r="G36">
            <v>1121</v>
          </cell>
          <cell r="H36">
            <v>3348</v>
          </cell>
          <cell r="I36">
            <v>6707</v>
          </cell>
          <cell r="J36">
            <v>798</v>
          </cell>
          <cell r="K36">
            <v>3025</v>
          </cell>
          <cell r="L36">
            <v>6384</v>
          </cell>
        </row>
        <row r="37">
          <cell r="D37">
            <v>934</v>
          </cell>
          <cell r="E37">
            <v>3015</v>
          </cell>
          <cell r="F37">
            <v>6154</v>
          </cell>
          <cell r="G37">
            <v>1047</v>
          </cell>
          <cell r="H37">
            <v>3129</v>
          </cell>
          <cell r="I37">
            <v>6267</v>
          </cell>
          <cell r="J37">
            <v>745</v>
          </cell>
          <cell r="K37">
            <v>2827</v>
          </cell>
          <cell r="L37">
            <v>5965</v>
          </cell>
        </row>
        <row r="38">
          <cell r="D38">
            <v>969</v>
          </cell>
          <cell r="E38">
            <v>3129</v>
          </cell>
          <cell r="F38">
            <v>6385</v>
          </cell>
          <cell r="G38">
            <v>1086</v>
          </cell>
          <cell r="H38">
            <v>3246</v>
          </cell>
          <cell r="I38">
            <v>6502</v>
          </cell>
          <cell r="J38">
            <v>773</v>
          </cell>
          <cell r="K38">
            <v>2933</v>
          </cell>
          <cell r="L38">
            <v>6189</v>
          </cell>
        </row>
        <row r="39">
          <cell r="D39">
            <v>952</v>
          </cell>
          <cell r="E39">
            <v>3074</v>
          </cell>
          <cell r="F39">
            <v>6273</v>
          </cell>
          <cell r="G39">
            <v>1067</v>
          </cell>
          <cell r="H39">
            <v>3190</v>
          </cell>
          <cell r="I39">
            <v>6389</v>
          </cell>
          <cell r="J39">
            <v>760</v>
          </cell>
          <cell r="K39">
            <v>2882</v>
          </cell>
          <cell r="L39">
            <v>6081</v>
          </cell>
        </row>
        <row r="40">
          <cell r="D40">
            <v>974</v>
          </cell>
          <cell r="E40">
            <v>3144</v>
          </cell>
          <cell r="F40">
            <v>6416</v>
          </cell>
          <cell r="G40">
            <v>1092</v>
          </cell>
          <cell r="H40">
            <v>3262</v>
          </cell>
          <cell r="I40">
            <v>6534</v>
          </cell>
          <cell r="J40">
            <v>777</v>
          </cell>
          <cell r="K40">
            <v>2947</v>
          </cell>
          <cell r="L40">
            <v>6219</v>
          </cell>
        </row>
        <row r="41">
          <cell r="D41">
            <v>992</v>
          </cell>
          <cell r="E41">
            <v>3203</v>
          </cell>
          <cell r="F41">
            <v>6535</v>
          </cell>
          <cell r="G41">
            <v>1112</v>
          </cell>
          <cell r="H41">
            <v>3323</v>
          </cell>
          <cell r="I41">
            <v>6656</v>
          </cell>
          <cell r="J41">
            <v>791</v>
          </cell>
          <cell r="K41">
            <v>3002</v>
          </cell>
          <cell r="L41">
            <v>6335</v>
          </cell>
        </row>
        <row r="42">
          <cell r="D42">
            <v>986</v>
          </cell>
          <cell r="E42">
            <v>3184</v>
          </cell>
          <cell r="F42">
            <v>6498</v>
          </cell>
          <cell r="G42">
            <v>1106</v>
          </cell>
          <cell r="H42">
            <v>3304</v>
          </cell>
          <cell r="I42">
            <v>6618</v>
          </cell>
          <cell r="J42">
            <v>787</v>
          </cell>
          <cell r="K42">
            <v>2985</v>
          </cell>
          <cell r="L42">
            <v>6299</v>
          </cell>
        </row>
        <row r="43">
          <cell r="D43">
            <v>946</v>
          </cell>
          <cell r="E43">
            <v>3054</v>
          </cell>
          <cell r="F43">
            <v>6231</v>
          </cell>
          <cell r="G43">
            <v>1060</v>
          </cell>
          <cell r="H43">
            <v>3168</v>
          </cell>
          <cell r="I43">
            <v>6346</v>
          </cell>
          <cell r="J43">
            <v>755</v>
          </cell>
          <cell r="K43">
            <v>2862</v>
          </cell>
          <cell r="L43">
            <v>6040</v>
          </cell>
        </row>
        <row r="44">
          <cell r="D44">
            <v>942</v>
          </cell>
          <cell r="E44">
            <v>3042</v>
          </cell>
          <cell r="F44">
            <v>6208</v>
          </cell>
          <cell r="G44">
            <v>1056</v>
          </cell>
          <cell r="H44">
            <v>3156</v>
          </cell>
          <cell r="I44">
            <v>6322</v>
          </cell>
          <cell r="J44">
            <v>752</v>
          </cell>
          <cell r="K44">
            <v>2852</v>
          </cell>
          <cell r="L44">
            <v>6017</v>
          </cell>
        </row>
        <row r="45">
          <cell r="D45">
            <v>950</v>
          </cell>
          <cell r="E45">
            <v>3068</v>
          </cell>
          <cell r="F45">
            <v>6261</v>
          </cell>
          <cell r="G45">
            <v>1065</v>
          </cell>
          <cell r="H45">
            <v>3183</v>
          </cell>
          <cell r="I45">
            <v>6376</v>
          </cell>
          <cell r="J45">
            <v>758</v>
          </cell>
          <cell r="K45">
            <v>2876</v>
          </cell>
          <cell r="L45">
            <v>6069</v>
          </cell>
        </row>
        <row r="46">
          <cell r="D46">
            <v>1011</v>
          </cell>
          <cell r="E46">
            <v>3266</v>
          </cell>
          <cell r="F46">
            <v>6664</v>
          </cell>
          <cell r="G46">
            <v>1134</v>
          </cell>
          <cell r="H46">
            <v>3388</v>
          </cell>
          <cell r="I46">
            <v>6787</v>
          </cell>
          <cell r="J46">
            <v>807</v>
          </cell>
          <cell r="K46">
            <v>3062</v>
          </cell>
          <cell r="L46">
            <v>6460</v>
          </cell>
        </row>
        <row r="47">
          <cell r="D47">
            <v>962</v>
          </cell>
          <cell r="E47">
            <v>3107</v>
          </cell>
          <cell r="F47">
            <v>6341</v>
          </cell>
          <cell r="G47">
            <v>1079</v>
          </cell>
          <cell r="H47">
            <v>3224</v>
          </cell>
          <cell r="I47">
            <v>6457</v>
          </cell>
          <cell r="J47">
            <v>768</v>
          </cell>
          <cell r="K47">
            <v>2913</v>
          </cell>
          <cell r="L47">
            <v>6146</v>
          </cell>
        </row>
        <row r="48">
          <cell r="D48">
            <v>1008</v>
          </cell>
          <cell r="E48">
            <v>3255</v>
          </cell>
          <cell r="F48">
            <v>6643</v>
          </cell>
          <cell r="G48">
            <v>1130</v>
          </cell>
          <cell r="H48">
            <v>3378</v>
          </cell>
          <cell r="I48">
            <v>6765</v>
          </cell>
          <cell r="J48">
            <v>805</v>
          </cell>
          <cell r="K48">
            <v>3052</v>
          </cell>
          <cell r="L48">
            <v>6439</v>
          </cell>
        </row>
        <row r="49">
          <cell r="D49">
            <v>1098</v>
          </cell>
          <cell r="E49">
            <v>3545</v>
          </cell>
          <cell r="F49">
            <v>7233</v>
          </cell>
          <cell r="G49">
            <v>1231</v>
          </cell>
          <cell r="H49">
            <v>3678</v>
          </cell>
          <cell r="I49">
            <v>7367</v>
          </cell>
          <cell r="J49">
            <v>876</v>
          </cell>
          <cell r="K49">
            <v>3323</v>
          </cell>
          <cell r="L49">
            <v>7012</v>
          </cell>
        </row>
        <row r="50">
          <cell r="D50">
            <v>964</v>
          </cell>
          <cell r="E50">
            <v>3112</v>
          </cell>
          <cell r="F50">
            <v>6351</v>
          </cell>
          <cell r="G50">
            <v>1081</v>
          </cell>
          <cell r="H50">
            <v>3229</v>
          </cell>
          <cell r="I50">
            <v>6468</v>
          </cell>
          <cell r="J50">
            <v>769</v>
          </cell>
          <cell r="K50">
            <v>2917</v>
          </cell>
          <cell r="L50">
            <v>6156</v>
          </cell>
        </row>
        <row r="51">
          <cell r="D51">
            <v>977</v>
          </cell>
          <cell r="E51">
            <v>3154</v>
          </cell>
          <cell r="F51">
            <v>6437</v>
          </cell>
          <cell r="G51">
            <v>1095</v>
          </cell>
          <cell r="H51">
            <v>3273</v>
          </cell>
          <cell r="I51">
            <v>6556</v>
          </cell>
          <cell r="J51">
            <v>780</v>
          </cell>
          <cell r="K51">
            <v>2957</v>
          </cell>
          <cell r="L51">
            <v>6240</v>
          </cell>
        </row>
        <row r="52">
          <cell r="D52">
            <v>973</v>
          </cell>
          <cell r="E52">
            <v>3142</v>
          </cell>
          <cell r="F52">
            <v>6412</v>
          </cell>
          <cell r="G52">
            <v>1091</v>
          </cell>
          <cell r="H52">
            <v>3260</v>
          </cell>
          <cell r="I52">
            <v>6530</v>
          </cell>
          <cell r="J52">
            <v>777</v>
          </cell>
          <cell r="K52">
            <v>2946</v>
          </cell>
          <cell r="L52">
            <v>6216</v>
          </cell>
        </row>
        <row r="53">
          <cell r="D53">
            <v>1015</v>
          </cell>
          <cell r="E53">
            <v>3278</v>
          </cell>
          <cell r="F53">
            <v>6689</v>
          </cell>
          <cell r="G53">
            <v>1138</v>
          </cell>
          <cell r="H53">
            <v>3401</v>
          </cell>
          <cell r="I53">
            <v>6812</v>
          </cell>
          <cell r="J53">
            <v>810</v>
          </cell>
          <cell r="K53">
            <v>3073</v>
          </cell>
          <cell r="L53">
            <v>6483</v>
          </cell>
        </row>
        <row r="54">
          <cell r="D54">
            <v>982</v>
          </cell>
          <cell r="E54">
            <v>3170</v>
          </cell>
          <cell r="F54">
            <v>6470</v>
          </cell>
          <cell r="G54">
            <v>1101</v>
          </cell>
          <cell r="H54">
            <v>3290</v>
          </cell>
          <cell r="I54">
            <v>6589</v>
          </cell>
          <cell r="J54">
            <v>784</v>
          </cell>
          <cell r="K54">
            <v>2972</v>
          </cell>
          <cell r="L54">
            <v>6272</v>
          </cell>
        </row>
        <row r="55">
          <cell r="D55">
            <v>1047</v>
          </cell>
          <cell r="E55">
            <v>3380</v>
          </cell>
          <cell r="F55">
            <v>6896</v>
          </cell>
          <cell r="G55">
            <v>1173</v>
          </cell>
          <cell r="H55">
            <v>3506</v>
          </cell>
          <cell r="I55">
            <v>7023</v>
          </cell>
          <cell r="J55">
            <v>835</v>
          </cell>
          <cell r="K55">
            <v>3168</v>
          </cell>
          <cell r="L55">
            <v>6685</v>
          </cell>
        </row>
        <row r="56">
          <cell r="D56">
            <v>974</v>
          </cell>
          <cell r="E56">
            <v>3145</v>
          </cell>
          <cell r="F56">
            <v>6418</v>
          </cell>
          <cell r="G56">
            <v>1092</v>
          </cell>
          <cell r="H56">
            <v>3263</v>
          </cell>
          <cell r="I56">
            <v>6536</v>
          </cell>
          <cell r="J56">
            <v>777</v>
          </cell>
          <cell r="K56">
            <v>2948</v>
          </cell>
          <cell r="L56">
            <v>6221</v>
          </cell>
        </row>
        <row r="57">
          <cell r="D57">
            <v>1039</v>
          </cell>
          <cell r="E57">
            <v>3355</v>
          </cell>
          <cell r="F57">
            <v>6847</v>
          </cell>
          <cell r="G57">
            <v>1165</v>
          </cell>
          <cell r="H57">
            <v>3481</v>
          </cell>
          <cell r="I57">
            <v>6973</v>
          </cell>
          <cell r="J57">
            <v>829</v>
          </cell>
          <cell r="K57">
            <v>3145</v>
          </cell>
          <cell r="L57">
            <v>6637</v>
          </cell>
        </row>
        <row r="58">
          <cell r="D58">
            <v>978</v>
          </cell>
          <cell r="E58">
            <v>3159</v>
          </cell>
          <cell r="F58">
            <v>6446</v>
          </cell>
          <cell r="G58">
            <v>1097</v>
          </cell>
          <cell r="H58">
            <v>3278</v>
          </cell>
          <cell r="I58">
            <v>6565</v>
          </cell>
          <cell r="J58">
            <v>781</v>
          </cell>
          <cell r="K58">
            <v>2961</v>
          </cell>
          <cell r="L58">
            <v>6249</v>
          </cell>
        </row>
        <row r="59">
          <cell r="D59">
            <v>954</v>
          </cell>
          <cell r="E59">
            <v>3079</v>
          </cell>
          <cell r="F59">
            <v>6283</v>
          </cell>
          <cell r="G59">
            <v>1069</v>
          </cell>
          <cell r="H59">
            <v>3195</v>
          </cell>
          <cell r="I59">
            <v>6399</v>
          </cell>
          <cell r="J59">
            <v>761</v>
          </cell>
          <cell r="K59">
            <v>2886</v>
          </cell>
          <cell r="L59">
            <v>6091</v>
          </cell>
        </row>
        <row r="60">
          <cell r="D60">
            <v>994</v>
          </cell>
          <cell r="E60">
            <v>3208</v>
          </cell>
          <cell r="F60">
            <v>6547</v>
          </cell>
          <cell r="G60">
            <v>1114</v>
          </cell>
          <cell r="H60">
            <v>3329</v>
          </cell>
          <cell r="I60">
            <v>6668</v>
          </cell>
          <cell r="J60">
            <v>793</v>
          </cell>
          <cell r="K60">
            <v>3008</v>
          </cell>
          <cell r="L60">
            <v>6347</v>
          </cell>
        </row>
        <row r="61">
          <cell r="D61">
            <v>978</v>
          </cell>
          <cell r="E61">
            <v>3158</v>
          </cell>
          <cell r="F61">
            <v>6444</v>
          </cell>
          <cell r="G61">
            <v>1097</v>
          </cell>
          <cell r="H61">
            <v>3277</v>
          </cell>
          <cell r="I61">
            <v>6563</v>
          </cell>
          <cell r="J61">
            <v>780</v>
          </cell>
          <cell r="K61">
            <v>2960</v>
          </cell>
          <cell r="L61">
            <v>6247</v>
          </cell>
        </row>
        <row r="62">
          <cell r="D62">
            <v>952</v>
          </cell>
          <cell r="E62">
            <v>3074</v>
          </cell>
          <cell r="F62">
            <v>6273</v>
          </cell>
          <cell r="G62">
            <v>1067</v>
          </cell>
          <cell r="H62">
            <v>3190</v>
          </cell>
          <cell r="I62">
            <v>6389</v>
          </cell>
          <cell r="J62">
            <v>760</v>
          </cell>
          <cell r="K62">
            <v>2882</v>
          </cell>
          <cell r="L62">
            <v>6081</v>
          </cell>
        </row>
        <row r="63">
          <cell r="D63">
            <v>1028</v>
          </cell>
          <cell r="E63">
            <v>3318</v>
          </cell>
          <cell r="F63">
            <v>6771</v>
          </cell>
          <cell r="G63">
            <v>1152</v>
          </cell>
          <cell r="H63">
            <v>3442</v>
          </cell>
          <cell r="I63">
            <v>6895</v>
          </cell>
          <cell r="J63">
            <v>820</v>
          </cell>
          <cell r="K63">
            <v>3110</v>
          </cell>
          <cell r="L63">
            <v>6563</v>
          </cell>
        </row>
        <row r="64">
          <cell r="D64">
            <v>1009</v>
          </cell>
          <cell r="E64">
            <v>3258</v>
          </cell>
          <cell r="F64">
            <v>6648</v>
          </cell>
          <cell r="G64">
            <v>1131</v>
          </cell>
          <cell r="H64">
            <v>3380</v>
          </cell>
          <cell r="I64">
            <v>6771</v>
          </cell>
          <cell r="J64">
            <v>805</v>
          </cell>
          <cell r="K64">
            <v>3054</v>
          </cell>
          <cell r="L64">
            <v>6445</v>
          </cell>
        </row>
        <row r="65">
          <cell r="D65">
            <v>936</v>
          </cell>
          <cell r="E65">
            <v>3021</v>
          </cell>
          <cell r="F65">
            <v>6164</v>
          </cell>
          <cell r="G65">
            <v>1049</v>
          </cell>
          <cell r="H65">
            <v>3134</v>
          </cell>
          <cell r="I65">
            <v>6278</v>
          </cell>
          <cell r="J65">
            <v>747</v>
          </cell>
          <cell r="K65">
            <v>2832</v>
          </cell>
          <cell r="L65">
            <v>5975</v>
          </cell>
        </row>
        <row r="66">
          <cell r="D66">
            <v>943</v>
          </cell>
          <cell r="E66">
            <v>3045</v>
          </cell>
          <cell r="F66">
            <v>6214</v>
          </cell>
          <cell r="G66">
            <v>1057</v>
          </cell>
          <cell r="H66">
            <v>3159</v>
          </cell>
          <cell r="I66">
            <v>6328</v>
          </cell>
          <cell r="J66">
            <v>753</v>
          </cell>
          <cell r="K66">
            <v>2854</v>
          </cell>
          <cell r="L66">
            <v>6023</v>
          </cell>
        </row>
        <row r="67">
          <cell r="D67">
            <v>964</v>
          </cell>
          <cell r="E67">
            <v>3112</v>
          </cell>
          <cell r="F67">
            <v>6352</v>
          </cell>
          <cell r="G67">
            <v>1081</v>
          </cell>
          <cell r="H67">
            <v>3229</v>
          </cell>
          <cell r="I67">
            <v>6468</v>
          </cell>
          <cell r="J67">
            <v>769</v>
          </cell>
          <cell r="K67">
            <v>2918</v>
          </cell>
          <cell r="L67">
            <v>6157</v>
          </cell>
        </row>
        <row r="68">
          <cell r="D68">
            <v>945</v>
          </cell>
          <cell r="E68">
            <v>3052</v>
          </cell>
          <cell r="F68">
            <v>6228</v>
          </cell>
          <cell r="G68">
            <v>1060</v>
          </cell>
          <cell r="H68">
            <v>3166</v>
          </cell>
          <cell r="I68">
            <v>6342</v>
          </cell>
          <cell r="J68">
            <v>754</v>
          </cell>
          <cell r="K68">
            <v>2861</v>
          </cell>
          <cell r="L68">
            <v>6037</v>
          </cell>
        </row>
        <row r="69">
          <cell r="D69">
            <v>979</v>
          </cell>
          <cell r="E69">
            <v>3161</v>
          </cell>
          <cell r="F69">
            <v>6451</v>
          </cell>
          <cell r="G69">
            <v>1098</v>
          </cell>
          <cell r="H69">
            <v>3280</v>
          </cell>
          <cell r="I69">
            <v>6569</v>
          </cell>
          <cell r="J69">
            <v>781</v>
          </cell>
          <cell r="K69">
            <v>2963</v>
          </cell>
          <cell r="L69">
            <v>6253</v>
          </cell>
        </row>
        <row r="70">
          <cell r="D70">
            <v>957</v>
          </cell>
          <cell r="E70">
            <v>3090</v>
          </cell>
          <cell r="F70">
            <v>6305</v>
          </cell>
          <cell r="G70">
            <v>1073</v>
          </cell>
          <cell r="H70">
            <v>3206</v>
          </cell>
          <cell r="I70">
            <v>6421</v>
          </cell>
          <cell r="J70">
            <v>764</v>
          </cell>
          <cell r="K70">
            <v>2897</v>
          </cell>
          <cell r="L70">
            <v>6112</v>
          </cell>
        </row>
        <row r="71">
          <cell r="D71">
            <v>951</v>
          </cell>
          <cell r="E71">
            <v>3071</v>
          </cell>
          <cell r="F71">
            <v>6267</v>
          </cell>
          <cell r="G71">
            <v>1066</v>
          </cell>
          <cell r="H71">
            <v>3186</v>
          </cell>
          <cell r="I71">
            <v>6382</v>
          </cell>
          <cell r="J71">
            <v>759</v>
          </cell>
          <cell r="K71">
            <v>2879</v>
          </cell>
          <cell r="L71">
            <v>6074</v>
          </cell>
        </row>
        <row r="72">
          <cell r="D72">
            <v>923</v>
          </cell>
          <cell r="E72">
            <v>2981</v>
          </cell>
          <cell r="F72">
            <v>6083</v>
          </cell>
          <cell r="G72">
            <v>1035</v>
          </cell>
          <cell r="H72">
            <v>3093</v>
          </cell>
          <cell r="I72">
            <v>6195</v>
          </cell>
          <cell r="J72">
            <v>737</v>
          </cell>
          <cell r="K72">
            <v>2794</v>
          </cell>
          <cell r="L72">
            <v>5896</v>
          </cell>
        </row>
        <row r="73">
          <cell r="D73">
            <v>923</v>
          </cell>
          <cell r="E73">
            <v>2981</v>
          </cell>
          <cell r="F73">
            <v>6083</v>
          </cell>
          <cell r="G73">
            <v>1035</v>
          </cell>
          <cell r="H73">
            <v>3093</v>
          </cell>
          <cell r="I73">
            <v>6195</v>
          </cell>
          <cell r="J73">
            <v>737</v>
          </cell>
          <cell r="K73">
            <v>2794</v>
          </cell>
          <cell r="L73">
            <v>5896</v>
          </cell>
        </row>
        <row r="74">
          <cell r="D74">
            <v>986</v>
          </cell>
          <cell r="E74">
            <v>3184</v>
          </cell>
          <cell r="F74">
            <v>6498</v>
          </cell>
          <cell r="G74">
            <v>1106</v>
          </cell>
          <cell r="H74">
            <v>3304</v>
          </cell>
          <cell r="I74">
            <v>6618</v>
          </cell>
          <cell r="J74">
            <v>787</v>
          </cell>
          <cell r="K74">
            <v>2985</v>
          </cell>
          <cell r="L74">
            <v>6299</v>
          </cell>
        </row>
        <row r="75">
          <cell r="D75">
            <v>1047</v>
          </cell>
          <cell r="E75">
            <v>3380</v>
          </cell>
          <cell r="F75">
            <v>6896</v>
          </cell>
          <cell r="G75">
            <v>1173</v>
          </cell>
          <cell r="H75">
            <v>3506</v>
          </cell>
          <cell r="I75">
            <v>7023</v>
          </cell>
          <cell r="J75">
            <v>835</v>
          </cell>
          <cell r="K75">
            <v>3168</v>
          </cell>
          <cell r="L75">
            <v>6685</v>
          </cell>
        </row>
        <row r="76">
          <cell r="D76">
            <v>978</v>
          </cell>
          <cell r="E76">
            <v>3158</v>
          </cell>
          <cell r="F76">
            <v>6444</v>
          </cell>
          <cell r="G76">
            <v>1097</v>
          </cell>
          <cell r="H76">
            <v>3277</v>
          </cell>
          <cell r="I76">
            <v>6563</v>
          </cell>
          <cell r="J76">
            <v>780</v>
          </cell>
          <cell r="K76">
            <v>2960</v>
          </cell>
          <cell r="L76">
            <v>6247</v>
          </cell>
        </row>
        <row r="77">
          <cell r="D77">
            <v>1058</v>
          </cell>
          <cell r="E77">
            <v>3418</v>
          </cell>
          <cell r="F77">
            <v>6974</v>
          </cell>
          <cell r="G77">
            <v>1187</v>
          </cell>
          <cell r="H77">
            <v>3546</v>
          </cell>
          <cell r="I77">
            <v>7102</v>
          </cell>
          <cell r="J77">
            <v>845</v>
          </cell>
          <cell r="K77">
            <v>3204</v>
          </cell>
          <cell r="L77">
            <v>6760</v>
          </cell>
        </row>
        <row r="78">
          <cell r="D78">
            <v>986</v>
          </cell>
          <cell r="E78">
            <v>3184</v>
          </cell>
          <cell r="F78">
            <v>6498</v>
          </cell>
          <cell r="G78">
            <v>1106</v>
          </cell>
          <cell r="H78">
            <v>3304</v>
          </cell>
          <cell r="I78">
            <v>6618</v>
          </cell>
          <cell r="J78">
            <v>787</v>
          </cell>
          <cell r="K78">
            <v>2985</v>
          </cell>
          <cell r="L78">
            <v>6299</v>
          </cell>
        </row>
        <row r="79">
          <cell r="D79">
            <v>975</v>
          </cell>
          <cell r="E79">
            <v>3147</v>
          </cell>
          <cell r="F79">
            <v>6422</v>
          </cell>
          <cell r="G79">
            <v>1093</v>
          </cell>
          <cell r="H79">
            <v>3265</v>
          </cell>
          <cell r="I79">
            <v>6540</v>
          </cell>
          <cell r="J79">
            <v>778</v>
          </cell>
          <cell r="K79">
            <v>2950</v>
          </cell>
          <cell r="L79">
            <v>6225</v>
          </cell>
        </row>
        <row r="80">
          <cell r="D80">
            <v>1015</v>
          </cell>
          <cell r="E80">
            <v>3277</v>
          </cell>
          <cell r="F80">
            <v>6687</v>
          </cell>
          <cell r="G80">
            <v>1138</v>
          </cell>
          <cell r="H80">
            <v>3400</v>
          </cell>
          <cell r="I80">
            <v>6810</v>
          </cell>
          <cell r="J80">
            <v>810</v>
          </cell>
          <cell r="K80">
            <v>3072</v>
          </cell>
          <cell r="L80">
            <v>6482</v>
          </cell>
        </row>
      </sheetData>
      <sheetData sheetId="3">
        <row r="10">
          <cell r="F10">
            <v>407</v>
          </cell>
          <cell r="J10">
            <v>1433</v>
          </cell>
        </row>
        <row r="11">
          <cell r="F11">
            <v>425</v>
          </cell>
          <cell r="J11">
            <v>1496</v>
          </cell>
        </row>
        <row r="12">
          <cell r="F12">
            <v>390</v>
          </cell>
          <cell r="J12">
            <v>1373</v>
          </cell>
        </row>
        <row r="13">
          <cell r="F13">
            <v>427</v>
          </cell>
          <cell r="J13">
            <v>1504</v>
          </cell>
        </row>
        <row r="14">
          <cell r="F14">
            <v>387</v>
          </cell>
          <cell r="J14">
            <v>1363</v>
          </cell>
        </row>
        <row r="15">
          <cell r="F15">
            <v>391</v>
          </cell>
          <cell r="J15">
            <v>1377</v>
          </cell>
        </row>
        <row r="16">
          <cell r="F16">
            <v>412</v>
          </cell>
          <cell r="J16">
            <v>1451</v>
          </cell>
        </row>
        <row r="17">
          <cell r="F17">
            <v>403</v>
          </cell>
          <cell r="J17">
            <v>1418</v>
          </cell>
        </row>
        <row r="18">
          <cell r="F18">
            <v>410</v>
          </cell>
          <cell r="J18">
            <v>1443</v>
          </cell>
        </row>
        <row r="19">
          <cell r="F19">
            <v>412</v>
          </cell>
          <cell r="J19">
            <v>1451</v>
          </cell>
        </row>
        <row r="20">
          <cell r="F20">
            <v>397</v>
          </cell>
          <cell r="J20">
            <v>1398</v>
          </cell>
        </row>
        <row r="21">
          <cell r="F21">
            <v>424</v>
          </cell>
          <cell r="J21">
            <v>1494</v>
          </cell>
        </row>
        <row r="22">
          <cell r="F22">
            <v>366</v>
          </cell>
          <cell r="J22">
            <v>1290</v>
          </cell>
        </row>
        <row r="23">
          <cell r="F23">
            <v>427</v>
          </cell>
          <cell r="J23">
            <v>1503</v>
          </cell>
        </row>
        <row r="24">
          <cell r="F24">
            <v>427</v>
          </cell>
          <cell r="J24">
            <v>1506</v>
          </cell>
        </row>
        <row r="25">
          <cell r="F25">
            <v>371</v>
          </cell>
          <cell r="J25">
            <v>1306</v>
          </cell>
        </row>
        <row r="26">
          <cell r="F26">
            <v>405</v>
          </cell>
          <cell r="J26">
            <v>1427</v>
          </cell>
        </row>
        <row r="27">
          <cell r="F27">
            <v>392</v>
          </cell>
          <cell r="J27">
            <v>1381</v>
          </cell>
        </row>
        <row r="28">
          <cell r="F28">
            <v>403</v>
          </cell>
          <cell r="J28">
            <v>1421</v>
          </cell>
        </row>
        <row r="29">
          <cell r="F29">
            <v>420</v>
          </cell>
          <cell r="J29">
            <v>1479</v>
          </cell>
        </row>
        <row r="30">
          <cell r="F30">
            <v>421</v>
          </cell>
          <cell r="J30">
            <v>1484</v>
          </cell>
        </row>
        <row r="31">
          <cell r="F31">
            <v>415</v>
          </cell>
          <cell r="J31">
            <v>1461</v>
          </cell>
        </row>
        <row r="32">
          <cell r="F32">
            <v>422</v>
          </cell>
          <cell r="J32">
            <v>1488</v>
          </cell>
        </row>
        <row r="33">
          <cell r="F33">
            <v>418</v>
          </cell>
          <cell r="J33">
            <v>1472</v>
          </cell>
        </row>
        <row r="34">
          <cell r="F34">
            <v>443</v>
          </cell>
          <cell r="J34">
            <v>1559</v>
          </cell>
        </row>
        <row r="35">
          <cell r="F35">
            <v>416</v>
          </cell>
          <cell r="J35">
            <v>1465</v>
          </cell>
        </row>
        <row r="36">
          <cell r="F36">
            <v>448</v>
          </cell>
          <cell r="J36">
            <v>1579</v>
          </cell>
        </row>
        <row r="37">
          <cell r="F37">
            <v>400</v>
          </cell>
          <cell r="J37">
            <v>1408</v>
          </cell>
        </row>
        <row r="38">
          <cell r="F38">
            <v>406</v>
          </cell>
          <cell r="J38">
            <v>1429</v>
          </cell>
        </row>
        <row r="39">
          <cell r="F39">
            <v>416</v>
          </cell>
          <cell r="J39">
            <v>1465</v>
          </cell>
        </row>
        <row r="40">
          <cell r="F40">
            <v>434</v>
          </cell>
          <cell r="J40">
            <v>1529</v>
          </cell>
        </row>
        <row r="41">
          <cell r="F41">
            <v>415</v>
          </cell>
          <cell r="J41">
            <v>1461</v>
          </cell>
        </row>
        <row r="42">
          <cell r="F42">
            <v>437</v>
          </cell>
          <cell r="J42">
            <v>1540</v>
          </cell>
        </row>
        <row r="43">
          <cell r="F43">
            <v>426</v>
          </cell>
          <cell r="J43">
            <v>0</v>
          </cell>
        </row>
        <row r="44">
          <cell r="F44">
            <v>398</v>
          </cell>
          <cell r="J44">
            <v>1403</v>
          </cell>
        </row>
        <row r="45">
          <cell r="F45">
            <v>388</v>
          </cell>
          <cell r="J45">
            <v>1367</v>
          </cell>
        </row>
        <row r="46">
          <cell r="F46">
            <v>398</v>
          </cell>
          <cell r="J46">
            <v>1401</v>
          </cell>
        </row>
        <row r="47">
          <cell r="F47">
            <v>445</v>
          </cell>
          <cell r="J47">
            <v>1568</v>
          </cell>
        </row>
        <row r="48">
          <cell r="F48">
            <v>437</v>
          </cell>
          <cell r="J48">
            <v>1538</v>
          </cell>
        </row>
        <row r="49">
          <cell r="F49">
            <v>422</v>
          </cell>
          <cell r="J49">
            <v>1486</v>
          </cell>
        </row>
        <row r="50">
          <cell r="F50">
            <v>416</v>
          </cell>
          <cell r="J50">
            <v>1464</v>
          </cell>
        </row>
        <row r="51">
          <cell r="F51">
            <v>417</v>
          </cell>
          <cell r="J51">
            <v>1468</v>
          </cell>
        </row>
        <row r="52">
          <cell r="F52">
            <v>422</v>
          </cell>
          <cell r="J52">
            <v>1488</v>
          </cell>
        </row>
        <row r="53">
          <cell r="F53">
            <v>384</v>
          </cell>
          <cell r="J53">
            <v>1352</v>
          </cell>
        </row>
        <row r="54">
          <cell r="F54">
            <v>451</v>
          </cell>
          <cell r="J54">
            <v>1588</v>
          </cell>
        </row>
        <row r="55">
          <cell r="F55">
            <v>401</v>
          </cell>
          <cell r="J55">
            <v>1412</v>
          </cell>
        </row>
        <row r="56">
          <cell r="F56">
            <v>414</v>
          </cell>
          <cell r="J56">
            <v>1459</v>
          </cell>
        </row>
        <row r="57">
          <cell r="F57">
            <v>402</v>
          </cell>
          <cell r="J57">
            <v>1417</v>
          </cell>
        </row>
        <row r="58">
          <cell r="F58">
            <v>406</v>
          </cell>
          <cell r="J58">
            <v>1431</v>
          </cell>
        </row>
        <row r="59">
          <cell r="F59">
            <v>407</v>
          </cell>
          <cell r="J59">
            <v>1434</v>
          </cell>
        </row>
        <row r="60">
          <cell r="F60">
            <v>407</v>
          </cell>
          <cell r="J60">
            <v>1433</v>
          </cell>
        </row>
        <row r="61">
          <cell r="F61">
            <v>383</v>
          </cell>
          <cell r="J61">
            <v>1348</v>
          </cell>
        </row>
        <row r="62">
          <cell r="F62">
            <v>418</v>
          </cell>
          <cell r="J62">
            <v>1474</v>
          </cell>
        </row>
        <row r="63">
          <cell r="F63">
            <v>429</v>
          </cell>
          <cell r="J63">
            <v>1510</v>
          </cell>
        </row>
        <row r="64">
          <cell r="F64">
            <v>459</v>
          </cell>
          <cell r="J64">
            <v>1618</v>
          </cell>
        </row>
        <row r="65">
          <cell r="F65">
            <v>394</v>
          </cell>
          <cell r="J65">
            <v>1387</v>
          </cell>
        </row>
        <row r="66">
          <cell r="F66">
            <v>412</v>
          </cell>
          <cell r="J66">
            <v>1451</v>
          </cell>
        </row>
        <row r="67">
          <cell r="F67">
            <v>389</v>
          </cell>
          <cell r="J67">
            <v>1369</v>
          </cell>
        </row>
        <row r="68">
          <cell r="F68">
            <v>405</v>
          </cell>
          <cell r="J68">
            <v>1428</v>
          </cell>
        </row>
        <row r="69">
          <cell r="F69">
            <v>382</v>
          </cell>
          <cell r="J69">
            <v>1345</v>
          </cell>
        </row>
        <row r="70">
          <cell r="F70">
            <v>423</v>
          </cell>
          <cell r="J70">
            <v>1491</v>
          </cell>
        </row>
        <row r="71">
          <cell r="F71">
            <v>407</v>
          </cell>
          <cell r="J71">
            <v>1434</v>
          </cell>
        </row>
        <row r="72">
          <cell r="F72">
            <v>432</v>
          </cell>
          <cell r="J72">
            <v>1522</v>
          </cell>
        </row>
        <row r="73">
          <cell r="F73">
            <v>441</v>
          </cell>
          <cell r="J73">
            <v>1552</v>
          </cell>
        </row>
        <row r="74">
          <cell r="F74">
            <v>450</v>
          </cell>
          <cell r="J74">
            <v>1584</v>
          </cell>
        </row>
        <row r="75">
          <cell r="F75">
            <v>423</v>
          </cell>
          <cell r="J75">
            <v>1488</v>
          </cell>
        </row>
        <row r="76">
          <cell r="F76">
            <v>433</v>
          </cell>
          <cell r="J76">
            <v>1524</v>
          </cell>
        </row>
      </sheetData>
      <sheetData sheetId="4">
        <row r="89">
          <cell r="H8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T130"/>
  <sheetViews>
    <sheetView tabSelected="1" workbookViewId="0" topLeftCell="A1">
      <pane xSplit="5" ySplit="1" topLeftCell="F38" activePane="bottomRight" state="frozen"/>
      <selection pane="topLeft" activeCell="A1" sqref="A1"/>
      <selection pane="topRight" activeCell="F1" sqref="F1"/>
      <selection pane="bottomLeft" activeCell="A2" sqref="A2"/>
      <selection pane="bottomRight" activeCell="G110" sqref="G110:Q110"/>
    </sheetView>
  </sheetViews>
  <sheetFormatPr defaultColWidth="8.8515625" defaultRowHeight="15" outlineLevelRow="4" outlineLevelCol="1"/>
  <cols>
    <col min="1" max="4" width="3.00390625" style="11" customWidth="1"/>
    <col min="5" max="5" width="36.421875" style="11" customWidth="1"/>
    <col min="6" max="6" width="8.28125" style="12" customWidth="1" outlineLevel="1"/>
    <col min="7" max="8" width="8.7109375" style="12" bestFit="1" customWidth="1" outlineLevel="1"/>
    <col min="9" max="9" width="8.421875" style="12" bestFit="1" customWidth="1" outlineLevel="1"/>
    <col min="10" max="10" width="8.421875" style="12" customWidth="1" outlineLevel="1"/>
    <col min="11" max="11" width="8.7109375" style="12" bestFit="1" customWidth="1" outlineLevel="1"/>
    <col min="12" max="12" width="9.421875" style="12" customWidth="1" outlineLevel="1"/>
    <col min="13" max="14" width="8.7109375" style="12" bestFit="1" customWidth="1" outlineLevel="1"/>
    <col min="15" max="15" width="9.00390625" style="12" customWidth="1" outlineLevel="1"/>
    <col min="16" max="16" width="8.421875" style="12" customWidth="1" outlineLevel="1"/>
    <col min="17" max="17" width="8.8515625" style="12" customWidth="1" outlineLevel="1"/>
    <col min="18" max="18" width="10.00390625" style="12" bestFit="1" customWidth="1"/>
    <col min="19" max="20" width="0" style="0" hidden="1" customWidth="1"/>
  </cols>
  <sheetData>
    <row r="1" spans="1:18" s="10" customFormat="1" ht="15.75" thickBot="1">
      <c r="A1" s="8"/>
      <c r="B1" s="8"/>
      <c r="C1" s="8"/>
      <c r="D1" s="8"/>
      <c r="E1" s="8"/>
      <c r="F1" s="9" t="s">
        <v>128</v>
      </c>
      <c r="G1" s="9" t="s">
        <v>129</v>
      </c>
      <c r="H1" s="9" t="s">
        <v>130</v>
      </c>
      <c r="I1" s="9" t="s">
        <v>131</v>
      </c>
      <c r="J1" s="9" t="s">
        <v>132</v>
      </c>
      <c r="K1" s="9" t="s">
        <v>133</v>
      </c>
      <c r="L1" s="9" t="s">
        <v>134</v>
      </c>
      <c r="M1" s="9" t="s">
        <v>135</v>
      </c>
      <c r="N1" s="9" t="s">
        <v>136</v>
      </c>
      <c r="O1" s="9" t="s">
        <v>137</v>
      </c>
      <c r="P1" s="9" t="s">
        <v>138</v>
      </c>
      <c r="Q1" s="9" t="s">
        <v>139</v>
      </c>
      <c r="R1" s="9" t="s">
        <v>0</v>
      </c>
    </row>
    <row r="2" spans="1:18" ht="15.75" outlineLevel="2" thickTop="1">
      <c r="A2" s="1"/>
      <c r="B2" s="1" t="s">
        <v>1</v>
      </c>
      <c r="C2" s="1"/>
      <c r="D2" s="1"/>
      <c r="E2" s="1"/>
      <c r="F2" s="2"/>
      <c r="G2" s="2"/>
      <c r="H2" s="2"/>
      <c r="I2" s="2"/>
      <c r="J2" s="2"/>
      <c r="K2" s="2"/>
      <c r="L2" s="2"/>
      <c r="M2" s="2"/>
      <c r="N2" s="2"/>
      <c r="O2" s="2"/>
      <c r="P2" s="2"/>
      <c r="Q2" s="2"/>
      <c r="R2" s="2"/>
    </row>
    <row r="3" spans="1:18" ht="13.5" hidden="1" outlineLevel="3">
      <c r="A3" s="1"/>
      <c r="B3" s="1"/>
      <c r="C3" s="1" t="s">
        <v>2</v>
      </c>
      <c r="D3" s="1"/>
      <c r="E3" s="1"/>
      <c r="F3" s="2"/>
      <c r="G3" s="2"/>
      <c r="H3" s="2"/>
      <c r="I3" s="2"/>
      <c r="J3" s="2"/>
      <c r="K3" s="2"/>
      <c r="L3" s="2"/>
      <c r="M3" s="2"/>
      <c r="N3" s="2"/>
      <c r="O3" s="2"/>
      <c r="P3" s="2"/>
      <c r="Q3" s="2"/>
      <c r="R3" s="2"/>
    </row>
    <row r="4" spans="1:18" ht="13.5" hidden="1" outlineLevel="3">
      <c r="A4" s="1"/>
      <c r="B4" s="1"/>
      <c r="C4" s="1"/>
      <c r="D4" s="1" t="s">
        <v>3</v>
      </c>
      <c r="E4" s="1"/>
      <c r="F4" s="2">
        <v>0</v>
      </c>
      <c r="G4" s="2">
        <v>0</v>
      </c>
      <c r="H4" s="2">
        <v>0</v>
      </c>
      <c r="I4" s="2">
        <v>0</v>
      </c>
      <c r="J4" s="2">
        <v>0</v>
      </c>
      <c r="K4" s="2">
        <v>0</v>
      </c>
      <c r="L4" s="2">
        <v>0</v>
      </c>
      <c r="M4" s="2">
        <v>0</v>
      </c>
      <c r="N4" s="2">
        <v>0</v>
      </c>
      <c r="O4" s="2">
        <v>0</v>
      </c>
      <c r="P4" s="2">
        <v>0</v>
      </c>
      <c r="Q4" s="2">
        <v>0</v>
      </c>
      <c r="R4" s="2">
        <f aca="true" t="shared" si="0" ref="R4:R22">ROUND(SUM(F4:Q4),5)</f>
        <v>0</v>
      </c>
    </row>
    <row r="5" spans="1:18" ht="13.5" hidden="1" outlineLevel="3">
      <c r="A5" s="1"/>
      <c r="B5" s="1"/>
      <c r="C5" s="1"/>
      <c r="D5" s="1" t="s">
        <v>4</v>
      </c>
      <c r="E5" s="1"/>
      <c r="F5" s="2">
        <f>+FEFP!H27/12</f>
        <v>44579.5</v>
      </c>
      <c r="G5" s="2">
        <f aca="true" t="shared" si="1" ref="G5:Q5">+F5</f>
        <v>44579.5</v>
      </c>
      <c r="H5" s="2">
        <f t="shared" si="1"/>
        <v>44579.5</v>
      </c>
      <c r="I5" s="2">
        <f t="shared" si="1"/>
        <v>44579.5</v>
      </c>
      <c r="J5" s="2">
        <f t="shared" si="1"/>
        <v>44579.5</v>
      </c>
      <c r="K5" s="2">
        <f t="shared" si="1"/>
        <v>44579.5</v>
      </c>
      <c r="L5" s="2">
        <f t="shared" si="1"/>
        <v>44579.5</v>
      </c>
      <c r="M5" s="2">
        <f t="shared" si="1"/>
        <v>44579.5</v>
      </c>
      <c r="N5" s="2">
        <f t="shared" si="1"/>
        <v>44579.5</v>
      </c>
      <c r="O5" s="2">
        <f t="shared" si="1"/>
        <v>44579.5</v>
      </c>
      <c r="P5" s="2">
        <f t="shared" si="1"/>
        <v>44579.5</v>
      </c>
      <c r="Q5" s="2">
        <f t="shared" si="1"/>
        <v>44579.5</v>
      </c>
      <c r="R5" s="2">
        <f t="shared" si="0"/>
        <v>534954</v>
      </c>
    </row>
    <row r="6" spans="1:18" ht="13.5" hidden="1" outlineLevel="3">
      <c r="A6" s="1"/>
      <c r="B6" s="1"/>
      <c r="C6" s="1"/>
      <c r="D6" s="1" t="s">
        <v>5</v>
      </c>
      <c r="E6" s="1"/>
      <c r="F6" s="2">
        <f>+FEFP!H69/12</f>
        <v>2613.835</v>
      </c>
      <c r="G6" s="2">
        <f aca="true" t="shared" si="2" ref="G6:Q6">+F6</f>
        <v>2613.835</v>
      </c>
      <c r="H6" s="2">
        <f t="shared" si="2"/>
        <v>2613.835</v>
      </c>
      <c r="I6" s="2">
        <f t="shared" si="2"/>
        <v>2613.835</v>
      </c>
      <c r="J6" s="2">
        <f t="shared" si="2"/>
        <v>2613.835</v>
      </c>
      <c r="K6" s="2">
        <f t="shared" si="2"/>
        <v>2613.835</v>
      </c>
      <c r="L6" s="2">
        <f t="shared" si="2"/>
        <v>2613.835</v>
      </c>
      <c r="M6" s="2">
        <f t="shared" si="2"/>
        <v>2613.835</v>
      </c>
      <c r="N6" s="2">
        <f t="shared" si="2"/>
        <v>2613.835</v>
      </c>
      <c r="O6" s="2">
        <f t="shared" si="2"/>
        <v>2613.835</v>
      </c>
      <c r="P6" s="2">
        <f t="shared" si="2"/>
        <v>2613.835</v>
      </c>
      <c r="Q6" s="2">
        <f t="shared" si="2"/>
        <v>2613.835</v>
      </c>
      <c r="R6" s="2">
        <f t="shared" si="0"/>
        <v>31366.02</v>
      </c>
    </row>
    <row r="7" spans="1:18" ht="13.5" hidden="1" outlineLevel="3">
      <c r="A7" s="1"/>
      <c r="B7" s="1"/>
      <c r="C7" s="1"/>
      <c r="D7" s="1" t="s">
        <v>6</v>
      </c>
      <c r="E7" s="1"/>
      <c r="F7" s="2">
        <f>+FEFP!H57/12</f>
        <v>1749.8976455000002</v>
      </c>
      <c r="G7" s="2">
        <f aca="true" t="shared" si="3" ref="G7:Q7">+F7</f>
        <v>1749.8976455000002</v>
      </c>
      <c r="H7" s="2">
        <f t="shared" si="3"/>
        <v>1749.8976455000002</v>
      </c>
      <c r="I7" s="2">
        <f t="shared" si="3"/>
        <v>1749.8976455000002</v>
      </c>
      <c r="J7" s="2">
        <f t="shared" si="3"/>
        <v>1749.8976455000002</v>
      </c>
      <c r="K7" s="2">
        <f t="shared" si="3"/>
        <v>1749.8976455000002</v>
      </c>
      <c r="L7" s="2">
        <f t="shared" si="3"/>
        <v>1749.8976455000002</v>
      </c>
      <c r="M7" s="2">
        <f t="shared" si="3"/>
        <v>1749.8976455000002</v>
      </c>
      <c r="N7" s="2">
        <f t="shared" si="3"/>
        <v>1749.8976455000002</v>
      </c>
      <c r="O7" s="2">
        <f t="shared" si="3"/>
        <v>1749.8976455000002</v>
      </c>
      <c r="P7" s="2">
        <f t="shared" si="3"/>
        <v>1749.8976455000002</v>
      </c>
      <c r="Q7" s="2">
        <f t="shared" si="3"/>
        <v>1749.8976455000002</v>
      </c>
      <c r="R7" s="2">
        <f t="shared" si="0"/>
        <v>20998.77175</v>
      </c>
    </row>
    <row r="8" spans="1:18" ht="13.5" hidden="1" outlineLevel="3">
      <c r="A8" s="1"/>
      <c r="B8" s="1"/>
      <c r="C8" s="1"/>
      <c r="D8" s="1" t="s">
        <v>7</v>
      </c>
      <c r="E8" s="1"/>
      <c r="F8" s="2">
        <v>0</v>
      </c>
      <c r="G8" s="2">
        <f aca="true" t="shared" si="4" ref="G8:Q8">+F8</f>
        <v>0</v>
      </c>
      <c r="H8" s="2">
        <f t="shared" si="4"/>
        <v>0</v>
      </c>
      <c r="I8" s="2">
        <f t="shared" si="4"/>
        <v>0</v>
      </c>
      <c r="J8" s="2">
        <f t="shared" si="4"/>
        <v>0</v>
      </c>
      <c r="K8" s="2">
        <f t="shared" si="4"/>
        <v>0</v>
      </c>
      <c r="L8" s="2">
        <f t="shared" si="4"/>
        <v>0</v>
      </c>
      <c r="M8" s="2">
        <f t="shared" si="4"/>
        <v>0</v>
      </c>
      <c r="N8" s="2">
        <f t="shared" si="4"/>
        <v>0</v>
      </c>
      <c r="O8" s="2">
        <f t="shared" si="4"/>
        <v>0</v>
      </c>
      <c r="P8" s="2">
        <f t="shared" si="4"/>
        <v>0</v>
      </c>
      <c r="Q8" s="2">
        <f t="shared" si="4"/>
        <v>0</v>
      </c>
      <c r="R8" s="2">
        <f t="shared" si="0"/>
        <v>0</v>
      </c>
    </row>
    <row r="9" spans="1:18" ht="13.5" hidden="1" outlineLevel="3">
      <c r="A9" s="1"/>
      <c r="B9" s="1"/>
      <c r="C9" s="1"/>
      <c r="D9" s="1" t="s">
        <v>8</v>
      </c>
      <c r="E9" s="1"/>
      <c r="F9" s="2">
        <f>+FEFP!H55/12</f>
        <v>2263.9166666666665</v>
      </c>
      <c r="G9" s="2">
        <f aca="true" t="shared" si="5" ref="G9:Q9">+F9</f>
        <v>2263.9166666666665</v>
      </c>
      <c r="H9" s="2">
        <f t="shared" si="5"/>
        <v>2263.9166666666665</v>
      </c>
      <c r="I9" s="2">
        <f t="shared" si="5"/>
        <v>2263.9166666666665</v>
      </c>
      <c r="J9" s="2">
        <f t="shared" si="5"/>
        <v>2263.9166666666665</v>
      </c>
      <c r="K9" s="2">
        <f t="shared" si="5"/>
        <v>2263.9166666666665</v>
      </c>
      <c r="L9" s="2">
        <f t="shared" si="5"/>
        <v>2263.9166666666665</v>
      </c>
      <c r="M9" s="2">
        <f t="shared" si="5"/>
        <v>2263.9166666666665</v>
      </c>
      <c r="N9" s="2">
        <f t="shared" si="5"/>
        <v>2263.9166666666665</v>
      </c>
      <c r="O9" s="2">
        <f t="shared" si="5"/>
        <v>2263.9166666666665</v>
      </c>
      <c r="P9" s="2">
        <f t="shared" si="5"/>
        <v>2263.9166666666665</v>
      </c>
      <c r="Q9" s="2">
        <f t="shared" si="5"/>
        <v>2263.9166666666665</v>
      </c>
      <c r="R9" s="2">
        <f t="shared" si="0"/>
        <v>27167</v>
      </c>
    </row>
    <row r="10" spans="1:18" ht="13.5" hidden="1" outlineLevel="3">
      <c r="A10" s="1"/>
      <c r="B10" s="1"/>
      <c r="C10" s="1"/>
      <c r="D10" s="1" t="s">
        <v>9</v>
      </c>
      <c r="E10" s="1"/>
      <c r="F10" s="2">
        <f>+FEFP!H48/12</f>
        <v>2992</v>
      </c>
      <c r="G10" s="2">
        <f aca="true" t="shared" si="6" ref="G10:Q10">+F10</f>
        <v>2992</v>
      </c>
      <c r="H10" s="2">
        <f t="shared" si="6"/>
        <v>2992</v>
      </c>
      <c r="I10" s="2">
        <f t="shared" si="6"/>
        <v>2992</v>
      </c>
      <c r="J10" s="2">
        <f t="shared" si="6"/>
        <v>2992</v>
      </c>
      <c r="K10" s="2">
        <f t="shared" si="6"/>
        <v>2992</v>
      </c>
      <c r="L10" s="2">
        <f t="shared" si="6"/>
        <v>2992</v>
      </c>
      <c r="M10" s="2">
        <f t="shared" si="6"/>
        <v>2992</v>
      </c>
      <c r="N10" s="2">
        <f t="shared" si="6"/>
        <v>2992</v>
      </c>
      <c r="O10" s="2">
        <f t="shared" si="6"/>
        <v>2992</v>
      </c>
      <c r="P10" s="2">
        <f t="shared" si="6"/>
        <v>2992</v>
      </c>
      <c r="Q10" s="2">
        <f t="shared" si="6"/>
        <v>2992</v>
      </c>
      <c r="R10" s="2">
        <f t="shared" si="0"/>
        <v>35904</v>
      </c>
    </row>
    <row r="11" spans="1:18" ht="13.5" hidden="1" outlineLevel="3">
      <c r="A11" s="1"/>
      <c r="B11" s="1"/>
      <c r="C11" s="1"/>
      <c r="D11" s="1" t="s">
        <v>10</v>
      </c>
      <c r="E11" s="1"/>
      <c r="F11" s="2">
        <f>+FEFP!H65/12</f>
        <v>149.75</v>
      </c>
      <c r="G11" s="2">
        <f aca="true" t="shared" si="7" ref="G11:Q11">+F11</f>
        <v>149.75</v>
      </c>
      <c r="H11" s="2">
        <f t="shared" si="7"/>
        <v>149.75</v>
      </c>
      <c r="I11" s="2">
        <f t="shared" si="7"/>
        <v>149.75</v>
      </c>
      <c r="J11" s="2">
        <f t="shared" si="7"/>
        <v>149.75</v>
      </c>
      <c r="K11" s="2">
        <f t="shared" si="7"/>
        <v>149.75</v>
      </c>
      <c r="L11" s="2">
        <f t="shared" si="7"/>
        <v>149.75</v>
      </c>
      <c r="M11" s="2">
        <f t="shared" si="7"/>
        <v>149.75</v>
      </c>
      <c r="N11" s="2">
        <f t="shared" si="7"/>
        <v>149.75</v>
      </c>
      <c r="O11" s="2">
        <f t="shared" si="7"/>
        <v>149.75</v>
      </c>
      <c r="P11" s="2">
        <f t="shared" si="7"/>
        <v>149.75</v>
      </c>
      <c r="Q11" s="2">
        <f t="shared" si="7"/>
        <v>149.75</v>
      </c>
      <c r="R11" s="2">
        <f t="shared" si="0"/>
        <v>1797</v>
      </c>
    </row>
    <row r="12" spans="1:18" ht="13.5" hidden="1" outlineLevel="3">
      <c r="A12" s="1"/>
      <c r="B12" s="1"/>
      <c r="C12" s="1"/>
      <c r="D12" s="1" t="s">
        <v>11</v>
      </c>
      <c r="E12" s="1"/>
      <c r="F12" s="2">
        <v>0</v>
      </c>
      <c r="G12" s="2">
        <v>0</v>
      </c>
      <c r="H12" s="2">
        <v>0</v>
      </c>
      <c r="I12" s="2">
        <v>0</v>
      </c>
      <c r="J12" s="2">
        <v>0</v>
      </c>
      <c r="K12" s="2">
        <v>0</v>
      </c>
      <c r="L12" s="2">
        <v>0</v>
      </c>
      <c r="M12" s="2">
        <v>0</v>
      </c>
      <c r="N12" s="2">
        <v>0</v>
      </c>
      <c r="O12" s="2">
        <v>0</v>
      </c>
      <c r="P12" s="2">
        <v>0</v>
      </c>
      <c r="Q12" s="2">
        <v>0</v>
      </c>
      <c r="R12" s="2">
        <f t="shared" si="0"/>
        <v>0</v>
      </c>
    </row>
    <row r="13" spans="1:18" ht="13.5" hidden="1" outlineLevel="3">
      <c r="A13" s="1"/>
      <c r="B13" s="1"/>
      <c r="C13" s="1"/>
      <c r="D13" s="1" t="s">
        <v>12</v>
      </c>
      <c r="E13" s="1"/>
      <c r="F13" s="2">
        <v>0</v>
      </c>
      <c r="G13" s="2">
        <v>0</v>
      </c>
      <c r="H13" s="2">
        <v>0</v>
      </c>
      <c r="I13" s="2">
        <v>0</v>
      </c>
      <c r="J13" s="2">
        <v>0</v>
      </c>
      <c r="K13" s="2">
        <v>0</v>
      </c>
      <c r="L13" s="2">
        <v>0</v>
      </c>
      <c r="M13" s="2">
        <v>0</v>
      </c>
      <c r="N13" s="2">
        <v>0</v>
      </c>
      <c r="O13" s="2">
        <v>0</v>
      </c>
      <c r="P13" s="2">
        <v>0</v>
      </c>
      <c r="Q13" s="2">
        <v>0</v>
      </c>
      <c r="R13" s="2">
        <f t="shared" si="0"/>
        <v>0</v>
      </c>
    </row>
    <row r="14" spans="1:18" ht="13.5" hidden="1" outlineLevel="3">
      <c r="A14" s="1"/>
      <c r="B14" s="1"/>
      <c r="C14" s="1"/>
      <c r="D14" s="1" t="s">
        <v>13</v>
      </c>
      <c r="E14" s="1"/>
      <c r="F14" s="2">
        <f>+FEFP!H58/12</f>
        <v>143.08333333333334</v>
      </c>
      <c r="G14" s="2">
        <f aca="true" t="shared" si="8" ref="G14:Q14">+F14</f>
        <v>143.08333333333334</v>
      </c>
      <c r="H14" s="2">
        <f t="shared" si="8"/>
        <v>143.08333333333334</v>
      </c>
      <c r="I14" s="2">
        <f t="shared" si="8"/>
        <v>143.08333333333334</v>
      </c>
      <c r="J14" s="2">
        <f t="shared" si="8"/>
        <v>143.08333333333334</v>
      </c>
      <c r="K14" s="2">
        <f t="shared" si="8"/>
        <v>143.08333333333334</v>
      </c>
      <c r="L14" s="2">
        <f t="shared" si="8"/>
        <v>143.08333333333334</v>
      </c>
      <c r="M14" s="2">
        <f t="shared" si="8"/>
        <v>143.08333333333334</v>
      </c>
      <c r="N14" s="2">
        <f t="shared" si="8"/>
        <v>143.08333333333334</v>
      </c>
      <c r="O14" s="2">
        <f t="shared" si="8"/>
        <v>143.08333333333334</v>
      </c>
      <c r="P14" s="2">
        <f t="shared" si="8"/>
        <v>143.08333333333334</v>
      </c>
      <c r="Q14" s="2">
        <f t="shared" si="8"/>
        <v>143.08333333333334</v>
      </c>
      <c r="R14" s="2">
        <f t="shared" si="0"/>
        <v>1717</v>
      </c>
    </row>
    <row r="15" spans="1:18" ht="13.5" hidden="1" outlineLevel="3">
      <c r="A15" s="1"/>
      <c r="B15" s="1"/>
      <c r="C15" s="1"/>
      <c r="D15" s="1" t="s">
        <v>14</v>
      </c>
      <c r="E15" s="1"/>
      <c r="F15" s="2">
        <f>+FEFP!H64/12</f>
        <v>217.25</v>
      </c>
      <c r="G15" s="2">
        <f aca="true" t="shared" si="9" ref="G15:Q15">+F15</f>
        <v>217.25</v>
      </c>
      <c r="H15" s="2">
        <f t="shared" si="9"/>
        <v>217.25</v>
      </c>
      <c r="I15" s="2">
        <f t="shared" si="9"/>
        <v>217.25</v>
      </c>
      <c r="J15" s="2">
        <f t="shared" si="9"/>
        <v>217.25</v>
      </c>
      <c r="K15" s="2">
        <f t="shared" si="9"/>
        <v>217.25</v>
      </c>
      <c r="L15" s="2">
        <f t="shared" si="9"/>
        <v>217.25</v>
      </c>
      <c r="M15" s="2">
        <f t="shared" si="9"/>
        <v>217.25</v>
      </c>
      <c r="N15" s="2">
        <f t="shared" si="9"/>
        <v>217.25</v>
      </c>
      <c r="O15" s="2">
        <f t="shared" si="9"/>
        <v>217.25</v>
      </c>
      <c r="P15" s="2">
        <f t="shared" si="9"/>
        <v>217.25</v>
      </c>
      <c r="Q15" s="2">
        <f t="shared" si="9"/>
        <v>217.25</v>
      </c>
      <c r="R15" s="2">
        <f t="shared" si="0"/>
        <v>2607</v>
      </c>
    </row>
    <row r="16" spans="1:18" ht="13.5" hidden="1" outlineLevel="3">
      <c r="A16" s="1"/>
      <c r="B16" s="1"/>
      <c r="C16" s="1"/>
      <c r="D16" s="1" t="s">
        <v>15</v>
      </c>
      <c r="E16" s="1"/>
      <c r="F16" s="2">
        <f>+FEFP!H68/12</f>
        <v>414.8333333333333</v>
      </c>
      <c r="G16" s="2">
        <f aca="true" t="shared" si="10" ref="G16:Q16">+F16</f>
        <v>414.8333333333333</v>
      </c>
      <c r="H16" s="2">
        <f t="shared" si="10"/>
        <v>414.8333333333333</v>
      </c>
      <c r="I16" s="2">
        <f t="shared" si="10"/>
        <v>414.8333333333333</v>
      </c>
      <c r="J16" s="2">
        <f t="shared" si="10"/>
        <v>414.8333333333333</v>
      </c>
      <c r="K16" s="2">
        <f t="shared" si="10"/>
        <v>414.8333333333333</v>
      </c>
      <c r="L16" s="2">
        <f t="shared" si="10"/>
        <v>414.8333333333333</v>
      </c>
      <c r="M16" s="2">
        <f t="shared" si="10"/>
        <v>414.8333333333333</v>
      </c>
      <c r="N16" s="2">
        <f t="shared" si="10"/>
        <v>414.8333333333333</v>
      </c>
      <c r="O16" s="2">
        <f t="shared" si="10"/>
        <v>414.8333333333333</v>
      </c>
      <c r="P16" s="2">
        <f t="shared" si="10"/>
        <v>414.8333333333333</v>
      </c>
      <c r="Q16" s="2">
        <f t="shared" si="10"/>
        <v>414.8333333333333</v>
      </c>
      <c r="R16" s="2">
        <f t="shared" si="0"/>
        <v>4978</v>
      </c>
    </row>
    <row r="17" spans="1:18" ht="13.5" hidden="1" outlineLevel="3">
      <c r="A17" s="1"/>
      <c r="B17" s="1"/>
      <c r="C17" s="1"/>
      <c r="D17" s="1" t="s">
        <v>16</v>
      </c>
      <c r="E17" s="1"/>
      <c r="F17" s="2">
        <f>+FEFP!H59/12</f>
        <v>446</v>
      </c>
      <c r="G17" s="2">
        <f aca="true" t="shared" si="11" ref="G17:Q17">+F17</f>
        <v>446</v>
      </c>
      <c r="H17" s="2">
        <f t="shared" si="11"/>
        <v>446</v>
      </c>
      <c r="I17" s="2">
        <f t="shared" si="11"/>
        <v>446</v>
      </c>
      <c r="J17" s="2">
        <f t="shared" si="11"/>
        <v>446</v>
      </c>
      <c r="K17" s="2">
        <f t="shared" si="11"/>
        <v>446</v>
      </c>
      <c r="L17" s="2">
        <f t="shared" si="11"/>
        <v>446</v>
      </c>
      <c r="M17" s="2">
        <f t="shared" si="11"/>
        <v>446</v>
      </c>
      <c r="N17" s="2">
        <f t="shared" si="11"/>
        <v>446</v>
      </c>
      <c r="O17" s="2">
        <f t="shared" si="11"/>
        <v>446</v>
      </c>
      <c r="P17" s="2">
        <f t="shared" si="11"/>
        <v>446</v>
      </c>
      <c r="Q17" s="2">
        <f t="shared" si="11"/>
        <v>446</v>
      </c>
      <c r="R17" s="2">
        <f t="shared" si="0"/>
        <v>5352</v>
      </c>
    </row>
    <row r="18" spans="1:18" ht="13.5" hidden="1" outlineLevel="3">
      <c r="A18" s="1"/>
      <c r="B18" s="1"/>
      <c r="C18" s="1"/>
      <c r="D18" s="1" t="s">
        <v>17</v>
      </c>
      <c r="E18" s="1"/>
      <c r="F18" s="2">
        <v>0</v>
      </c>
      <c r="G18" s="2">
        <v>0</v>
      </c>
      <c r="H18" s="2">
        <v>1700</v>
      </c>
      <c r="I18" s="2">
        <v>0</v>
      </c>
      <c r="J18" s="2">
        <v>0</v>
      </c>
      <c r="K18" s="2">
        <v>0</v>
      </c>
      <c r="L18" s="2">
        <v>0</v>
      </c>
      <c r="M18" s="2">
        <v>0</v>
      </c>
      <c r="N18" s="2">
        <v>0</v>
      </c>
      <c r="O18" s="2">
        <v>0</v>
      </c>
      <c r="P18" s="2">
        <v>0</v>
      </c>
      <c r="Q18" s="2">
        <v>0</v>
      </c>
      <c r="R18" s="2">
        <f t="shared" si="0"/>
        <v>1700</v>
      </c>
    </row>
    <row r="19" spans="1:18" ht="13.5" hidden="1" outlineLevel="3">
      <c r="A19" s="1"/>
      <c r="B19" s="1"/>
      <c r="C19" s="1"/>
      <c r="D19" s="1" t="s">
        <v>18</v>
      </c>
      <c r="E19" s="1"/>
      <c r="F19" s="2">
        <f>+FEFP!H60/12</f>
        <v>531.6750000000001</v>
      </c>
      <c r="G19" s="2">
        <f aca="true" t="shared" si="12" ref="G19:Q19">+F19</f>
        <v>531.6750000000001</v>
      </c>
      <c r="H19" s="2">
        <f t="shared" si="12"/>
        <v>531.6750000000001</v>
      </c>
      <c r="I19" s="2">
        <f t="shared" si="12"/>
        <v>531.6750000000001</v>
      </c>
      <c r="J19" s="2">
        <f t="shared" si="12"/>
        <v>531.6750000000001</v>
      </c>
      <c r="K19" s="2">
        <f t="shared" si="12"/>
        <v>531.6750000000001</v>
      </c>
      <c r="L19" s="2">
        <f t="shared" si="12"/>
        <v>531.6750000000001</v>
      </c>
      <c r="M19" s="2">
        <f t="shared" si="12"/>
        <v>531.6750000000001</v>
      </c>
      <c r="N19" s="2">
        <f t="shared" si="12"/>
        <v>531.6750000000001</v>
      </c>
      <c r="O19" s="2">
        <f t="shared" si="12"/>
        <v>531.6750000000001</v>
      </c>
      <c r="P19" s="2">
        <f t="shared" si="12"/>
        <v>531.6750000000001</v>
      </c>
      <c r="Q19" s="2">
        <f t="shared" si="12"/>
        <v>531.6750000000001</v>
      </c>
      <c r="R19" s="2">
        <f t="shared" si="0"/>
        <v>6380.1</v>
      </c>
    </row>
    <row r="20" spans="1:18" ht="13.5" hidden="1" outlineLevel="3">
      <c r="A20" s="1"/>
      <c r="B20" s="1"/>
      <c r="C20" s="1"/>
      <c r="D20" s="1" t="s">
        <v>19</v>
      </c>
      <c r="E20" s="1"/>
      <c r="F20" s="2">
        <f>+FEFP!G74/12</f>
        <v>8888.083333333334</v>
      </c>
      <c r="G20" s="2">
        <f aca="true" t="shared" si="13" ref="G20:Q20">+F20</f>
        <v>8888.083333333334</v>
      </c>
      <c r="H20" s="2">
        <f t="shared" si="13"/>
        <v>8888.083333333334</v>
      </c>
      <c r="I20" s="2">
        <f t="shared" si="13"/>
        <v>8888.083333333334</v>
      </c>
      <c r="J20" s="2">
        <f t="shared" si="13"/>
        <v>8888.083333333334</v>
      </c>
      <c r="K20" s="2">
        <f t="shared" si="13"/>
        <v>8888.083333333334</v>
      </c>
      <c r="L20" s="2">
        <f t="shared" si="13"/>
        <v>8888.083333333334</v>
      </c>
      <c r="M20" s="2">
        <f t="shared" si="13"/>
        <v>8888.083333333334</v>
      </c>
      <c r="N20" s="2">
        <f t="shared" si="13"/>
        <v>8888.083333333334</v>
      </c>
      <c r="O20" s="2">
        <f t="shared" si="13"/>
        <v>8888.083333333334</v>
      </c>
      <c r="P20" s="2">
        <f t="shared" si="13"/>
        <v>8888.083333333334</v>
      </c>
      <c r="Q20" s="2">
        <f t="shared" si="13"/>
        <v>8888.083333333334</v>
      </c>
      <c r="R20" s="2">
        <f t="shared" si="0"/>
        <v>106657</v>
      </c>
    </row>
    <row r="21" spans="1:18" ht="15" hidden="1" outlineLevel="3" thickBot="1">
      <c r="A21" s="1"/>
      <c r="B21" s="1"/>
      <c r="C21" s="1"/>
      <c r="D21" s="1" t="s">
        <v>20</v>
      </c>
      <c r="E21" s="1"/>
      <c r="F21" s="3">
        <f>+FEFP!G75/12</f>
        <v>3300</v>
      </c>
      <c r="G21" s="3">
        <f aca="true" t="shared" si="14" ref="G21:Q21">+F21</f>
        <v>3300</v>
      </c>
      <c r="H21" s="3">
        <f t="shared" si="14"/>
        <v>3300</v>
      </c>
      <c r="I21" s="3">
        <f t="shared" si="14"/>
        <v>3300</v>
      </c>
      <c r="J21" s="3">
        <f t="shared" si="14"/>
        <v>3300</v>
      </c>
      <c r="K21" s="3">
        <f t="shared" si="14"/>
        <v>3300</v>
      </c>
      <c r="L21" s="3">
        <f t="shared" si="14"/>
        <v>3300</v>
      </c>
      <c r="M21" s="3">
        <f t="shared" si="14"/>
        <v>3300</v>
      </c>
      <c r="N21" s="3">
        <f t="shared" si="14"/>
        <v>3300</v>
      </c>
      <c r="O21" s="3">
        <f t="shared" si="14"/>
        <v>3300</v>
      </c>
      <c r="P21" s="3">
        <f t="shared" si="14"/>
        <v>3300</v>
      </c>
      <c r="Q21" s="3">
        <f t="shared" si="14"/>
        <v>3300</v>
      </c>
      <c r="R21" s="3">
        <f t="shared" si="0"/>
        <v>39600</v>
      </c>
    </row>
    <row r="22" spans="1:18" ht="13.5" outlineLevel="2" collapsed="1">
      <c r="A22" s="1"/>
      <c r="B22" s="1"/>
      <c r="C22" s="1" t="s">
        <v>21</v>
      </c>
      <c r="D22" s="1"/>
      <c r="E22" s="1"/>
      <c r="F22" s="2">
        <f aca="true" t="shared" si="15" ref="F22:Q22">ROUND(SUM(F3:F21),5)</f>
        <v>68289.82431</v>
      </c>
      <c r="G22" s="2">
        <f t="shared" si="15"/>
        <v>68289.82431</v>
      </c>
      <c r="H22" s="2">
        <f t="shared" si="15"/>
        <v>69989.82431</v>
      </c>
      <c r="I22" s="2">
        <f t="shared" si="15"/>
        <v>68289.82431</v>
      </c>
      <c r="J22" s="2">
        <f t="shared" si="15"/>
        <v>68289.82431</v>
      </c>
      <c r="K22" s="2">
        <f t="shared" si="15"/>
        <v>68289.82431</v>
      </c>
      <c r="L22" s="2">
        <f t="shared" si="15"/>
        <v>68289.82431</v>
      </c>
      <c r="M22" s="2">
        <f t="shared" si="15"/>
        <v>68289.82431</v>
      </c>
      <c r="N22" s="2">
        <f t="shared" si="15"/>
        <v>68289.82431</v>
      </c>
      <c r="O22" s="2">
        <f t="shared" si="15"/>
        <v>68289.82431</v>
      </c>
      <c r="P22" s="2">
        <f t="shared" si="15"/>
        <v>68289.82431</v>
      </c>
      <c r="Q22" s="2">
        <f t="shared" si="15"/>
        <v>68289.82431</v>
      </c>
      <c r="R22" s="2">
        <f t="shared" si="0"/>
        <v>821177.89172</v>
      </c>
    </row>
    <row r="23" spans="1:18" ht="13.5" hidden="1" outlineLevel="3">
      <c r="A23" s="1"/>
      <c r="B23" s="1"/>
      <c r="C23" s="1" t="s">
        <v>22</v>
      </c>
      <c r="D23" s="1"/>
      <c r="E23" s="1"/>
      <c r="F23" s="2"/>
      <c r="G23" s="2"/>
      <c r="H23" s="2"/>
      <c r="I23" s="2"/>
      <c r="J23" s="2"/>
      <c r="K23" s="2"/>
      <c r="L23" s="2"/>
      <c r="M23" s="2"/>
      <c r="N23" s="2"/>
      <c r="O23" s="2"/>
      <c r="P23" s="2"/>
      <c r="Q23" s="2"/>
      <c r="R23" s="2"/>
    </row>
    <row r="24" spans="1:18" ht="15" hidden="1" outlineLevel="3" thickBot="1">
      <c r="A24" s="1"/>
      <c r="B24" s="1"/>
      <c r="C24" s="1"/>
      <c r="D24" s="1" t="s">
        <v>23</v>
      </c>
      <c r="E24" s="1"/>
      <c r="F24" s="3">
        <v>0</v>
      </c>
      <c r="G24" s="3">
        <v>8500</v>
      </c>
      <c r="H24" s="3">
        <f aca="true" t="shared" si="16" ref="H24:P24">+G24</f>
        <v>8500</v>
      </c>
      <c r="I24" s="3">
        <f t="shared" si="16"/>
        <v>8500</v>
      </c>
      <c r="J24" s="3">
        <f t="shared" si="16"/>
        <v>8500</v>
      </c>
      <c r="K24" s="3">
        <f t="shared" si="16"/>
        <v>8500</v>
      </c>
      <c r="L24" s="3">
        <f t="shared" si="16"/>
        <v>8500</v>
      </c>
      <c r="M24" s="3">
        <f t="shared" si="16"/>
        <v>8500</v>
      </c>
      <c r="N24" s="3">
        <f t="shared" si="16"/>
        <v>8500</v>
      </c>
      <c r="O24" s="3">
        <f t="shared" si="16"/>
        <v>8500</v>
      </c>
      <c r="P24" s="3">
        <f t="shared" si="16"/>
        <v>8500</v>
      </c>
      <c r="Q24" s="3">
        <v>0</v>
      </c>
      <c r="R24" s="3">
        <f>ROUND(SUM(F24:Q24),5)</f>
        <v>85000</v>
      </c>
    </row>
    <row r="25" spans="1:18" ht="13.5" outlineLevel="2" collapsed="1">
      <c r="A25" s="1"/>
      <c r="B25" s="1"/>
      <c r="C25" s="1" t="s">
        <v>24</v>
      </c>
      <c r="D25" s="1"/>
      <c r="E25" s="1"/>
      <c r="F25" s="2">
        <f aca="true" t="shared" si="17" ref="F25:Q25">ROUND(SUM(F23:F24),5)</f>
        <v>0</v>
      </c>
      <c r="G25" s="2">
        <f t="shared" si="17"/>
        <v>8500</v>
      </c>
      <c r="H25" s="2">
        <f t="shared" si="17"/>
        <v>8500</v>
      </c>
      <c r="I25" s="2">
        <f t="shared" si="17"/>
        <v>8500</v>
      </c>
      <c r="J25" s="2">
        <f t="shared" si="17"/>
        <v>8500</v>
      </c>
      <c r="K25" s="2">
        <f t="shared" si="17"/>
        <v>8500</v>
      </c>
      <c r="L25" s="2">
        <f t="shared" si="17"/>
        <v>8500</v>
      </c>
      <c r="M25" s="2">
        <f t="shared" si="17"/>
        <v>8500</v>
      </c>
      <c r="N25" s="2">
        <f t="shared" si="17"/>
        <v>8500</v>
      </c>
      <c r="O25" s="2">
        <f t="shared" si="17"/>
        <v>8500</v>
      </c>
      <c r="P25" s="2">
        <f t="shared" si="17"/>
        <v>8500</v>
      </c>
      <c r="Q25" s="2">
        <f t="shared" si="17"/>
        <v>0</v>
      </c>
      <c r="R25" s="2">
        <f>ROUND(SUM(F25:Q25),5)</f>
        <v>85000</v>
      </c>
    </row>
    <row r="26" spans="1:18" ht="13.5" hidden="1" outlineLevel="3">
      <c r="A26" s="1"/>
      <c r="B26" s="1"/>
      <c r="C26" s="1" t="s">
        <v>25</v>
      </c>
      <c r="D26" s="1"/>
      <c r="E26" s="1"/>
      <c r="F26" s="2"/>
      <c r="G26" s="2"/>
      <c r="H26" s="2"/>
      <c r="I26" s="2"/>
      <c r="J26" s="2"/>
      <c r="K26" s="2"/>
      <c r="L26" s="2"/>
      <c r="M26" s="2"/>
      <c r="N26" s="2"/>
      <c r="O26" s="2"/>
      <c r="P26" s="2"/>
      <c r="Q26" s="2"/>
      <c r="R26" s="2"/>
    </row>
    <row r="27" spans="1:20" ht="13.5" hidden="1" outlineLevel="3">
      <c r="A27" s="1"/>
      <c r="B27" s="1"/>
      <c r="C27" s="1"/>
      <c r="D27" s="92" t="s">
        <v>26</v>
      </c>
      <c r="E27" s="92"/>
      <c r="F27" s="93">
        <v>0</v>
      </c>
      <c r="G27" s="93">
        <v>20000</v>
      </c>
      <c r="H27" s="93">
        <v>0</v>
      </c>
      <c r="I27" s="93">
        <f>+G27</f>
        <v>20000</v>
      </c>
      <c r="J27" s="93">
        <v>0</v>
      </c>
      <c r="K27" s="93">
        <f>+I27</f>
        <v>20000</v>
      </c>
      <c r="L27" s="93">
        <v>0</v>
      </c>
      <c r="M27" s="93">
        <f>+K27</f>
        <v>20000</v>
      </c>
      <c r="N27" s="93">
        <v>0</v>
      </c>
      <c r="O27" s="93">
        <f>+M27</f>
        <v>20000</v>
      </c>
      <c r="P27" s="93">
        <v>0</v>
      </c>
      <c r="Q27" s="93">
        <f>+O27</f>
        <v>20000</v>
      </c>
      <c r="R27" s="93">
        <f>ROUND(SUM(F27:Q27),5)</f>
        <v>120000</v>
      </c>
      <c r="S27" s="94" t="s">
        <v>277</v>
      </c>
      <c r="T27" s="94"/>
    </row>
    <row r="28" spans="1:18" ht="13.5" hidden="1" outlineLevel="3">
      <c r="A28" s="1"/>
      <c r="B28" s="1"/>
      <c r="C28" s="1"/>
      <c r="D28" s="1" t="s">
        <v>27</v>
      </c>
      <c r="E28" s="1"/>
      <c r="F28" s="2">
        <v>3</v>
      </c>
      <c r="G28" s="2">
        <f aca="true" t="shared" si="18" ref="G28:Q29">+F28</f>
        <v>3</v>
      </c>
      <c r="H28" s="2">
        <f t="shared" si="18"/>
        <v>3</v>
      </c>
      <c r="I28" s="2">
        <f t="shared" si="18"/>
        <v>3</v>
      </c>
      <c r="J28" s="2">
        <f t="shared" si="18"/>
        <v>3</v>
      </c>
      <c r="K28" s="2">
        <f t="shared" si="18"/>
        <v>3</v>
      </c>
      <c r="L28" s="2">
        <f t="shared" si="18"/>
        <v>3</v>
      </c>
      <c r="M28" s="2">
        <f t="shared" si="18"/>
        <v>3</v>
      </c>
      <c r="N28" s="2">
        <f t="shared" si="18"/>
        <v>3</v>
      </c>
      <c r="O28" s="2">
        <f t="shared" si="18"/>
        <v>3</v>
      </c>
      <c r="P28" s="2">
        <f t="shared" si="18"/>
        <v>3</v>
      </c>
      <c r="Q28" s="2">
        <f t="shared" si="18"/>
        <v>3</v>
      </c>
      <c r="R28" s="2">
        <f>ROUND(SUM(F28:Q28),5)</f>
        <v>36</v>
      </c>
    </row>
    <row r="29" spans="1:18" ht="15" hidden="1" outlineLevel="3" thickBot="1">
      <c r="A29" s="1"/>
      <c r="B29" s="1"/>
      <c r="C29" s="1"/>
      <c r="D29" s="1" t="s">
        <v>28</v>
      </c>
      <c r="E29" s="1"/>
      <c r="F29" s="3">
        <v>0</v>
      </c>
      <c r="G29" s="3">
        <v>0</v>
      </c>
      <c r="H29" s="3">
        <v>600</v>
      </c>
      <c r="I29" s="3">
        <f t="shared" si="18"/>
        <v>600</v>
      </c>
      <c r="J29" s="3">
        <f t="shared" si="18"/>
        <v>600</v>
      </c>
      <c r="K29" s="3">
        <f t="shared" si="18"/>
        <v>600</v>
      </c>
      <c r="L29" s="3">
        <f t="shared" si="18"/>
        <v>600</v>
      </c>
      <c r="M29" s="3">
        <f t="shared" si="18"/>
        <v>600</v>
      </c>
      <c r="N29" s="3">
        <f t="shared" si="18"/>
        <v>600</v>
      </c>
      <c r="O29" s="3">
        <f t="shared" si="18"/>
        <v>600</v>
      </c>
      <c r="P29" s="3">
        <f t="shared" si="18"/>
        <v>600</v>
      </c>
      <c r="Q29" s="3">
        <v>0</v>
      </c>
      <c r="R29" s="3">
        <f>ROUND(SUM(F29:Q29),5)</f>
        <v>5400</v>
      </c>
    </row>
    <row r="30" spans="1:18" ht="15" outlineLevel="2" collapsed="1" thickBot="1">
      <c r="A30" s="1"/>
      <c r="B30" s="1"/>
      <c r="C30" s="1" t="s">
        <v>29</v>
      </c>
      <c r="D30" s="1"/>
      <c r="E30" s="1"/>
      <c r="F30" s="2">
        <f aca="true" t="shared" si="19" ref="F30:Q30">ROUND(SUM(F26:F29),5)</f>
        <v>3</v>
      </c>
      <c r="G30" s="2">
        <f t="shared" si="19"/>
        <v>20003</v>
      </c>
      <c r="H30" s="2">
        <f t="shared" si="19"/>
        <v>603</v>
      </c>
      <c r="I30" s="2">
        <f t="shared" si="19"/>
        <v>20603</v>
      </c>
      <c r="J30" s="2">
        <f t="shared" si="19"/>
        <v>603</v>
      </c>
      <c r="K30" s="2">
        <f t="shared" si="19"/>
        <v>20603</v>
      </c>
      <c r="L30" s="2">
        <f t="shared" si="19"/>
        <v>603</v>
      </c>
      <c r="M30" s="2">
        <f t="shared" si="19"/>
        <v>20603</v>
      </c>
      <c r="N30" s="2">
        <f t="shared" si="19"/>
        <v>603</v>
      </c>
      <c r="O30" s="2">
        <f t="shared" si="19"/>
        <v>20603</v>
      </c>
      <c r="P30" s="2">
        <f t="shared" si="19"/>
        <v>603</v>
      </c>
      <c r="Q30" s="2">
        <f t="shared" si="19"/>
        <v>20003</v>
      </c>
      <c r="R30" s="2">
        <f>ROUND(SUM(F30:Q30),5)</f>
        <v>125436</v>
      </c>
    </row>
    <row r="31" spans="1:18" ht="13.5" hidden="1" outlineLevel="3">
      <c r="A31" s="1"/>
      <c r="B31" s="1"/>
      <c r="C31" s="1" t="s">
        <v>30</v>
      </c>
      <c r="D31" s="1"/>
      <c r="E31" s="1"/>
      <c r="F31" s="2"/>
      <c r="G31" s="2"/>
      <c r="H31" s="2"/>
      <c r="I31" s="2"/>
      <c r="J31" s="2"/>
      <c r="K31" s="2"/>
      <c r="L31" s="2"/>
      <c r="M31" s="2"/>
      <c r="N31" s="2"/>
      <c r="O31" s="2"/>
      <c r="P31" s="2"/>
      <c r="Q31" s="2"/>
      <c r="R31" s="2"/>
    </row>
    <row r="32" spans="1:20" ht="13.5" hidden="1" outlineLevel="3">
      <c r="A32" s="1"/>
      <c r="B32" s="1"/>
      <c r="C32" s="1"/>
      <c r="D32" s="92" t="s">
        <v>31</v>
      </c>
      <c r="E32" s="92"/>
      <c r="F32" s="93">
        <f>71200/12</f>
        <v>5933.333333333333</v>
      </c>
      <c r="G32" s="93">
        <f>F32</f>
        <v>5933.333333333333</v>
      </c>
      <c r="H32" s="93">
        <f>G32</f>
        <v>5933.333333333333</v>
      </c>
      <c r="I32" s="93">
        <f aca="true" t="shared" si="20" ref="I32:Q32">H32</f>
        <v>5933.333333333333</v>
      </c>
      <c r="J32" s="93">
        <f t="shared" si="20"/>
        <v>5933.333333333333</v>
      </c>
      <c r="K32" s="93">
        <f t="shared" si="20"/>
        <v>5933.333333333333</v>
      </c>
      <c r="L32" s="93">
        <f t="shared" si="20"/>
        <v>5933.333333333333</v>
      </c>
      <c r="M32" s="93">
        <f t="shared" si="20"/>
        <v>5933.333333333333</v>
      </c>
      <c r="N32" s="93">
        <f t="shared" si="20"/>
        <v>5933.333333333333</v>
      </c>
      <c r="O32" s="93">
        <f t="shared" si="20"/>
        <v>5933.333333333333</v>
      </c>
      <c r="P32" s="93">
        <f t="shared" si="20"/>
        <v>5933.333333333333</v>
      </c>
      <c r="Q32" s="93">
        <f t="shared" si="20"/>
        <v>5933.333333333333</v>
      </c>
      <c r="R32" s="93">
        <f>ROUND(SUM(F32:Q32),5)</f>
        <v>71200</v>
      </c>
      <c r="S32" s="87" t="s">
        <v>279</v>
      </c>
      <c r="T32" s="87"/>
    </row>
    <row r="33" spans="1:20" ht="15" hidden="1" outlineLevel="3" thickBot="1">
      <c r="A33" s="1"/>
      <c r="B33" s="1"/>
      <c r="C33" s="1"/>
      <c r="D33" s="92" t="s">
        <v>32</v>
      </c>
      <c r="E33" s="92"/>
      <c r="F33" s="95">
        <v>0</v>
      </c>
      <c r="G33" s="95">
        <v>0</v>
      </c>
      <c r="H33" s="95">
        <v>0</v>
      </c>
      <c r="I33" s="95">
        <v>0</v>
      </c>
      <c r="J33" s="95">
        <v>0</v>
      </c>
      <c r="K33" s="95">
        <v>0</v>
      </c>
      <c r="L33" s="95">
        <v>0</v>
      </c>
      <c r="M33" s="95">
        <v>0</v>
      </c>
      <c r="N33" s="95">
        <v>0</v>
      </c>
      <c r="O33" s="95">
        <v>0</v>
      </c>
      <c r="P33" s="95">
        <v>0</v>
      </c>
      <c r="Q33" s="95">
        <v>0</v>
      </c>
      <c r="R33" s="95">
        <f>ROUND(SUM(F33:Q33),5)</f>
        <v>0</v>
      </c>
      <c r="S33" s="87" t="s">
        <v>278</v>
      </c>
      <c r="T33" s="87"/>
    </row>
    <row r="34" spans="1:18" ht="15" outlineLevel="2" collapsed="1" thickBot="1">
      <c r="A34" s="1"/>
      <c r="B34" s="1"/>
      <c r="C34" s="1" t="s">
        <v>33</v>
      </c>
      <c r="D34" s="1"/>
      <c r="E34" s="1"/>
      <c r="F34" s="5">
        <f aca="true" t="shared" si="21" ref="F34:Q34">ROUND(SUM(F31:F33),5)</f>
        <v>5933.33333</v>
      </c>
      <c r="G34" s="5">
        <f t="shared" si="21"/>
        <v>5933.33333</v>
      </c>
      <c r="H34" s="5">
        <f t="shared" si="21"/>
        <v>5933.33333</v>
      </c>
      <c r="I34" s="5">
        <f t="shared" si="21"/>
        <v>5933.33333</v>
      </c>
      <c r="J34" s="5">
        <f t="shared" si="21"/>
        <v>5933.33333</v>
      </c>
      <c r="K34" s="5">
        <f t="shared" si="21"/>
        <v>5933.33333</v>
      </c>
      <c r="L34" s="5">
        <f t="shared" si="21"/>
        <v>5933.33333</v>
      </c>
      <c r="M34" s="5">
        <f t="shared" si="21"/>
        <v>5933.33333</v>
      </c>
      <c r="N34" s="5">
        <f t="shared" si="21"/>
        <v>5933.33333</v>
      </c>
      <c r="O34" s="5">
        <f t="shared" si="21"/>
        <v>5933.33333</v>
      </c>
      <c r="P34" s="5">
        <f t="shared" si="21"/>
        <v>5933.33333</v>
      </c>
      <c r="Q34" s="5">
        <f t="shared" si="21"/>
        <v>5933.33333</v>
      </c>
      <c r="R34" s="5">
        <f>ROUND(SUM(F34:Q34),5)</f>
        <v>71199.99996</v>
      </c>
    </row>
    <row r="35" spans="1:18" ht="13.5" outlineLevel="1">
      <c r="A35" s="1"/>
      <c r="B35" s="1" t="s">
        <v>34</v>
      </c>
      <c r="C35" s="1"/>
      <c r="D35" s="1"/>
      <c r="E35" s="1"/>
      <c r="F35" s="2">
        <f aca="true" t="shared" si="22" ref="F35:Q35">ROUND(F2+F22+F25+F30+F34,5)</f>
        <v>74226.15764</v>
      </c>
      <c r="G35" s="2">
        <f t="shared" si="22"/>
        <v>102726.15764</v>
      </c>
      <c r="H35" s="2">
        <f t="shared" si="22"/>
        <v>85026.15764</v>
      </c>
      <c r="I35" s="2">
        <f t="shared" si="22"/>
        <v>103326.15764</v>
      </c>
      <c r="J35" s="2">
        <f t="shared" si="22"/>
        <v>83326.15764</v>
      </c>
      <c r="K35" s="2">
        <f t="shared" si="22"/>
        <v>103326.15764</v>
      </c>
      <c r="L35" s="2">
        <f t="shared" si="22"/>
        <v>83326.15764</v>
      </c>
      <c r="M35" s="2">
        <f t="shared" si="22"/>
        <v>103326.15764</v>
      </c>
      <c r="N35" s="2">
        <f t="shared" si="22"/>
        <v>83326.15764</v>
      </c>
      <c r="O35" s="2">
        <f t="shared" si="22"/>
        <v>103326.15764</v>
      </c>
      <c r="P35" s="2">
        <f t="shared" si="22"/>
        <v>83326.15764</v>
      </c>
      <c r="Q35" s="2">
        <f t="shared" si="22"/>
        <v>94226.15764</v>
      </c>
      <c r="R35" s="2">
        <f>ROUND(SUM(F35:Q35),5)</f>
        <v>1102813.89168</v>
      </c>
    </row>
    <row r="36" spans="1:18" ht="13.5" outlineLevel="2">
      <c r="A36" s="1"/>
      <c r="B36" s="1" t="s">
        <v>35</v>
      </c>
      <c r="C36" s="1"/>
      <c r="D36" s="1"/>
      <c r="E36" s="1"/>
      <c r="F36" s="2"/>
      <c r="G36" s="2"/>
      <c r="H36" s="2"/>
      <c r="I36" s="2"/>
      <c r="J36" s="2"/>
      <c r="K36" s="2"/>
      <c r="L36" s="2"/>
      <c r="M36" s="2"/>
      <c r="N36" s="2"/>
      <c r="O36" s="2"/>
      <c r="P36" s="2"/>
      <c r="Q36" s="2"/>
      <c r="R36" s="2"/>
    </row>
    <row r="37" spans="1:18" ht="13.5" outlineLevel="3">
      <c r="A37" s="1"/>
      <c r="B37" s="1"/>
      <c r="C37" s="1" t="s">
        <v>36</v>
      </c>
      <c r="D37" s="1"/>
      <c r="E37" s="1"/>
      <c r="F37" s="2"/>
      <c r="G37" s="2"/>
      <c r="H37" s="2"/>
      <c r="I37" s="2"/>
      <c r="J37" s="2"/>
      <c r="K37" s="2"/>
      <c r="L37" s="2"/>
      <c r="M37" s="2"/>
      <c r="N37" s="2"/>
      <c r="O37" s="2"/>
      <c r="P37" s="2"/>
      <c r="Q37" s="2"/>
      <c r="R37" s="2"/>
    </row>
    <row r="38" spans="1:18" ht="13.5" outlineLevel="4">
      <c r="A38" s="1"/>
      <c r="B38" s="1"/>
      <c r="C38" s="1"/>
      <c r="D38" s="1" t="s">
        <v>37</v>
      </c>
      <c r="E38" s="1"/>
      <c r="F38" s="2"/>
      <c r="G38" s="2"/>
      <c r="H38" s="2"/>
      <c r="I38" s="2"/>
      <c r="J38" s="2"/>
      <c r="K38" s="2"/>
      <c r="L38" s="2"/>
      <c r="M38" s="2"/>
      <c r="N38" s="2"/>
      <c r="O38" s="2"/>
      <c r="P38" s="2"/>
      <c r="Q38" s="2"/>
      <c r="R38" s="2"/>
    </row>
    <row r="39" spans="1:18" ht="13.5" outlineLevel="4">
      <c r="A39" s="1"/>
      <c r="B39" s="1"/>
      <c r="C39" s="1"/>
      <c r="D39" s="1"/>
      <c r="E39" s="1" t="s">
        <v>38</v>
      </c>
      <c r="F39" s="2">
        <f>(40000*6)/12-F110</f>
        <v>14066.666669999999</v>
      </c>
      <c r="G39" s="2">
        <f aca="true" t="shared" si="23" ref="G39:Q39">+F39</f>
        <v>14066.666669999999</v>
      </c>
      <c r="H39" s="2">
        <f t="shared" si="23"/>
        <v>14066.666669999999</v>
      </c>
      <c r="I39" s="2">
        <f t="shared" si="23"/>
        <v>14066.666669999999</v>
      </c>
      <c r="J39" s="2">
        <f t="shared" si="23"/>
        <v>14066.666669999999</v>
      </c>
      <c r="K39" s="2">
        <f t="shared" si="23"/>
        <v>14066.666669999999</v>
      </c>
      <c r="L39" s="2">
        <f t="shared" si="23"/>
        <v>14066.666669999999</v>
      </c>
      <c r="M39" s="2">
        <f t="shared" si="23"/>
        <v>14066.666669999999</v>
      </c>
      <c r="N39" s="2">
        <f t="shared" si="23"/>
        <v>14066.666669999999</v>
      </c>
      <c r="O39" s="2">
        <f t="shared" si="23"/>
        <v>14066.666669999999</v>
      </c>
      <c r="P39" s="2">
        <f t="shared" si="23"/>
        <v>14066.666669999999</v>
      </c>
      <c r="Q39" s="2">
        <f t="shared" si="23"/>
        <v>14066.666669999999</v>
      </c>
      <c r="R39" s="2">
        <f aca="true" t="shared" si="24" ref="R39:R46">ROUND(SUM(F39:Q39),5)</f>
        <v>168800.00004</v>
      </c>
    </row>
    <row r="40" spans="1:18" ht="13.5" outlineLevel="4">
      <c r="A40" s="1"/>
      <c r="B40" s="1"/>
      <c r="C40" s="1"/>
      <c r="D40" s="1"/>
      <c r="E40" s="1" t="s">
        <v>39</v>
      </c>
      <c r="F40" s="2">
        <f>+F39*0.0765</f>
        <v>1076.100000255</v>
      </c>
      <c r="G40" s="2">
        <f aca="true" t="shared" si="25" ref="G40:Q40">+G39*0.0765</f>
        <v>1076.100000255</v>
      </c>
      <c r="H40" s="2">
        <f t="shared" si="25"/>
        <v>1076.100000255</v>
      </c>
      <c r="I40" s="2">
        <f t="shared" si="25"/>
        <v>1076.100000255</v>
      </c>
      <c r="J40" s="2">
        <f t="shared" si="25"/>
        <v>1076.100000255</v>
      </c>
      <c r="K40" s="2">
        <f t="shared" si="25"/>
        <v>1076.100000255</v>
      </c>
      <c r="L40" s="2">
        <f t="shared" si="25"/>
        <v>1076.100000255</v>
      </c>
      <c r="M40" s="2">
        <f t="shared" si="25"/>
        <v>1076.100000255</v>
      </c>
      <c r="N40" s="2">
        <f t="shared" si="25"/>
        <v>1076.100000255</v>
      </c>
      <c r="O40" s="2">
        <f t="shared" si="25"/>
        <v>1076.100000255</v>
      </c>
      <c r="P40" s="2">
        <f t="shared" si="25"/>
        <v>1076.100000255</v>
      </c>
      <c r="Q40" s="2">
        <f t="shared" si="25"/>
        <v>1076.100000255</v>
      </c>
      <c r="R40" s="2">
        <f t="shared" si="24"/>
        <v>12913.2</v>
      </c>
    </row>
    <row r="41" spans="1:18" ht="13.5" outlineLevel="4">
      <c r="A41" s="1"/>
      <c r="B41" s="1"/>
      <c r="C41" s="1"/>
      <c r="D41" s="1"/>
      <c r="E41" s="1" t="s">
        <v>40</v>
      </c>
      <c r="F41" s="2">
        <v>0</v>
      </c>
      <c r="G41" s="2">
        <v>5000</v>
      </c>
      <c r="H41" s="2">
        <v>3000</v>
      </c>
      <c r="I41" s="2">
        <v>3000</v>
      </c>
      <c r="J41" s="2">
        <v>1000</v>
      </c>
      <c r="K41" s="2">
        <v>1500</v>
      </c>
      <c r="L41" s="2">
        <f>+K41</f>
        <v>1500</v>
      </c>
      <c r="M41" s="2">
        <f>+L41</f>
        <v>1500</v>
      </c>
      <c r="N41" s="2">
        <f>+M41</f>
        <v>1500</v>
      </c>
      <c r="O41" s="2">
        <f>+N41</f>
        <v>1500</v>
      </c>
      <c r="P41" s="2">
        <f>+O41</f>
        <v>1500</v>
      </c>
      <c r="Q41" s="2">
        <v>0</v>
      </c>
      <c r="R41" s="2">
        <f t="shared" si="24"/>
        <v>21000</v>
      </c>
    </row>
    <row r="42" spans="1:18" ht="13.5" outlineLevel="4">
      <c r="A42" s="1"/>
      <c r="B42" s="1"/>
      <c r="C42" s="1"/>
      <c r="D42" s="1"/>
      <c r="E42" s="1" t="s">
        <v>41</v>
      </c>
      <c r="F42" s="2">
        <v>0</v>
      </c>
      <c r="G42" s="2">
        <v>0</v>
      </c>
      <c r="H42" s="2">
        <v>0</v>
      </c>
      <c r="I42" s="2">
        <v>500</v>
      </c>
      <c r="J42" s="2">
        <v>500</v>
      </c>
      <c r="K42" s="2">
        <v>0</v>
      </c>
      <c r="L42" s="2">
        <v>0</v>
      </c>
      <c r="M42" s="2">
        <v>0</v>
      </c>
      <c r="N42" s="2">
        <v>500</v>
      </c>
      <c r="O42" s="2">
        <v>0</v>
      </c>
      <c r="P42" s="2">
        <v>0</v>
      </c>
      <c r="Q42" s="2">
        <v>0</v>
      </c>
      <c r="R42" s="2">
        <f t="shared" si="24"/>
        <v>1500</v>
      </c>
    </row>
    <row r="43" spans="1:18" ht="13.5" outlineLevel="4">
      <c r="A43" s="1"/>
      <c r="B43" s="1"/>
      <c r="C43" s="1"/>
      <c r="D43" s="1"/>
      <c r="E43" s="1" t="s">
        <v>42</v>
      </c>
      <c r="F43" s="2">
        <v>0</v>
      </c>
      <c r="G43" s="2">
        <v>0</v>
      </c>
      <c r="H43" s="2">
        <f>+H18</f>
        <v>1700</v>
      </c>
      <c r="I43" s="2">
        <v>0</v>
      </c>
      <c r="J43" s="2">
        <v>0</v>
      </c>
      <c r="K43" s="2">
        <v>0</v>
      </c>
      <c r="L43" s="2">
        <v>0</v>
      </c>
      <c r="M43" s="2">
        <v>0</v>
      </c>
      <c r="N43" s="2">
        <v>0</v>
      </c>
      <c r="O43" s="2">
        <v>0</v>
      </c>
      <c r="P43" s="2">
        <v>0</v>
      </c>
      <c r="Q43" s="2">
        <v>0</v>
      </c>
      <c r="R43" s="2">
        <f t="shared" si="24"/>
        <v>1700</v>
      </c>
    </row>
    <row r="44" spans="1:18" ht="13.5" outlineLevel="4">
      <c r="A44" s="1"/>
      <c r="B44" s="1"/>
      <c r="C44" s="1"/>
      <c r="D44" s="1"/>
      <c r="E44" s="1" t="s">
        <v>43</v>
      </c>
      <c r="F44" s="2">
        <v>0</v>
      </c>
      <c r="G44" s="2">
        <v>0</v>
      </c>
      <c r="H44" s="2">
        <v>0</v>
      </c>
      <c r="I44" s="2">
        <v>0</v>
      </c>
      <c r="J44" s="2">
        <v>0</v>
      </c>
      <c r="K44" s="2">
        <v>5000</v>
      </c>
      <c r="L44" s="2">
        <v>0</v>
      </c>
      <c r="M44" s="2">
        <v>0</v>
      </c>
      <c r="N44" s="2">
        <v>0</v>
      </c>
      <c r="O44" s="2">
        <v>0</v>
      </c>
      <c r="P44" s="2">
        <v>0</v>
      </c>
      <c r="Q44" s="2">
        <v>0</v>
      </c>
      <c r="R44" s="2">
        <f t="shared" si="24"/>
        <v>5000</v>
      </c>
    </row>
    <row r="45" spans="1:18" ht="15" outlineLevel="4" thickBot="1">
      <c r="A45" s="1"/>
      <c r="B45" s="1"/>
      <c r="C45" s="1"/>
      <c r="D45" s="1"/>
      <c r="E45" s="1" t="s">
        <v>44</v>
      </c>
      <c r="F45" s="3">
        <v>0</v>
      </c>
      <c r="G45" s="3">
        <v>500</v>
      </c>
      <c r="H45" s="3">
        <v>0</v>
      </c>
      <c r="I45" s="3">
        <v>1200</v>
      </c>
      <c r="J45" s="3">
        <v>0</v>
      </c>
      <c r="K45" s="3">
        <v>0</v>
      </c>
      <c r="L45" s="3">
        <v>0</v>
      </c>
      <c r="M45" s="3">
        <v>0</v>
      </c>
      <c r="N45" s="3">
        <v>0</v>
      </c>
      <c r="O45" s="3">
        <v>0</v>
      </c>
      <c r="P45" s="3">
        <v>0</v>
      </c>
      <c r="Q45" s="3">
        <v>0</v>
      </c>
      <c r="R45" s="3">
        <f t="shared" si="24"/>
        <v>1700</v>
      </c>
    </row>
    <row r="46" spans="1:18" ht="13.5" outlineLevel="3">
      <c r="A46" s="1"/>
      <c r="B46" s="1"/>
      <c r="C46" s="1"/>
      <c r="D46" s="1" t="s">
        <v>45</v>
      </c>
      <c r="E46" s="1"/>
      <c r="F46" s="2">
        <f aca="true" t="shared" si="26" ref="F46:Q46">ROUND(SUM(F38:F45),5)</f>
        <v>15142.76667</v>
      </c>
      <c r="G46" s="2">
        <f t="shared" si="26"/>
        <v>20642.76667</v>
      </c>
      <c r="H46" s="2">
        <f t="shared" si="26"/>
        <v>19842.76667</v>
      </c>
      <c r="I46" s="2">
        <f t="shared" si="26"/>
        <v>19842.76667</v>
      </c>
      <c r="J46" s="2">
        <f t="shared" si="26"/>
        <v>16642.76667</v>
      </c>
      <c r="K46" s="2">
        <f t="shared" si="26"/>
        <v>21642.76667</v>
      </c>
      <c r="L46" s="2">
        <f t="shared" si="26"/>
        <v>16642.76667</v>
      </c>
      <c r="M46" s="2">
        <f t="shared" si="26"/>
        <v>16642.76667</v>
      </c>
      <c r="N46" s="2">
        <f t="shared" si="26"/>
        <v>17142.76667</v>
      </c>
      <c r="O46" s="2">
        <f t="shared" si="26"/>
        <v>16642.76667</v>
      </c>
      <c r="P46" s="2">
        <f t="shared" si="26"/>
        <v>16642.76667</v>
      </c>
      <c r="Q46" s="2">
        <f t="shared" si="26"/>
        <v>15142.76667</v>
      </c>
      <c r="R46" s="2">
        <f t="shared" si="24"/>
        <v>212613.20004</v>
      </c>
    </row>
    <row r="47" spans="1:18" ht="13.5" hidden="1" outlineLevel="4">
      <c r="A47" s="1"/>
      <c r="B47" s="1"/>
      <c r="C47" s="1"/>
      <c r="D47" s="1" t="s">
        <v>46</v>
      </c>
      <c r="E47" s="1"/>
      <c r="F47" s="2"/>
      <c r="G47" s="2"/>
      <c r="H47" s="2"/>
      <c r="I47" s="2"/>
      <c r="J47" s="2"/>
      <c r="K47" s="2"/>
      <c r="L47" s="2"/>
      <c r="M47" s="2"/>
      <c r="N47" s="2"/>
      <c r="O47" s="2"/>
      <c r="P47" s="2"/>
      <c r="Q47" s="2"/>
      <c r="R47" s="2"/>
    </row>
    <row r="48" spans="1:18" ht="13.5" hidden="1" outlineLevel="4">
      <c r="A48" s="1"/>
      <c r="B48" s="1"/>
      <c r="C48" s="1"/>
      <c r="D48" s="1"/>
      <c r="E48" s="92" t="s">
        <v>47</v>
      </c>
      <c r="F48" s="93">
        <v>0</v>
      </c>
      <c r="G48" s="93">
        <v>0</v>
      </c>
      <c r="H48" s="93">
        <v>0</v>
      </c>
      <c r="I48" s="93">
        <v>3000</v>
      </c>
      <c r="J48" s="93">
        <v>0</v>
      </c>
      <c r="K48" s="93">
        <v>0</v>
      </c>
      <c r="L48" s="93">
        <v>0</v>
      </c>
      <c r="M48" s="93">
        <v>0</v>
      </c>
      <c r="N48" s="93">
        <v>0</v>
      </c>
      <c r="O48" s="93">
        <v>0</v>
      </c>
      <c r="P48" s="93">
        <v>0</v>
      </c>
      <c r="Q48" s="93">
        <v>0</v>
      </c>
      <c r="R48" s="93">
        <f>ROUND(SUM(F48:Q48),5)</f>
        <v>3000</v>
      </c>
    </row>
    <row r="49" spans="1:18" ht="15" hidden="1" outlineLevel="4" thickBot="1">
      <c r="A49" s="1"/>
      <c r="B49" s="1"/>
      <c r="C49" s="1"/>
      <c r="D49" s="1"/>
      <c r="E49" s="92" t="s">
        <v>48</v>
      </c>
      <c r="F49" s="96">
        <v>0</v>
      </c>
      <c r="G49" s="96">
        <v>1500</v>
      </c>
      <c r="H49" s="96">
        <f aca="true" t="shared" si="27" ref="H49:P49">+G49</f>
        <v>1500</v>
      </c>
      <c r="I49" s="96">
        <f t="shared" si="27"/>
        <v>1500</v>
      </c>
      <c r="J49" s="96">
        <f t="shared" si="27"/>
        <v>1500</v>
      </c>
      <c r="K49" s="96">
        <f t="shared" si="27"/>
        <v>1500</v>
      </c>
      <c r="L49" s="96">
        <f t="shared" si="27"/>
        <v>1500</v>
      </c>
      <c r="M49" s="96">
        <f t="shared" si="27"/>
        <v>1500</v>
      </c>
      <c r="N49" s="96">
        <f t="shared" si="27"/>
        <v>1500</v>
      </c>
      <c r="O49" s="96">
        <f t="shared" si="27"/>
        <v>1500</v>
      </c>
      <c r="P49" s="96">
        <f t="shared" si="27"/>
        <v>1500</v>
      </c>
      <c r="Q49" s="96">
        <v>0</v>
      </c>
      <c r="R49" s="96">
        <f>ROUND(SUM(F49:Q49),5)</f>
        <v>15000</v>
      </c>
    </row>
    <row r="50" spans="1:18" ht="13.5" outlineLevel="3" collapsed="1">
      <c r="A50" s="1"/>
      <c r="B50" s="1"/>
      <c r="C50" s="1"/>
      <c r="D50" s="1" t="s">
        <v>49</v>
      </c>
      <c r="E50" s="1"/>
      <c r="F50" s="2">
        <f aca="true" t="shared" si="28" ref="F50:Q50">ROUND(SUM(F47:F49),5)</f>
        <v>0</v>
      </c>
      <c r="G50" s="2">
        <f t="shared" si="28"/>
        <v>1500</v>
      </c>
      <c r="H50" s="2">
        <f t="shared" si="28"/>
        <v>1500</v>
      </c>
      <c r="I50" s="2">
        <f t="shared" si="28"/>
        <v>4500</v>
      </c>
      <c r="J50" s="2">
        <f t="shared" si="28"/>
        <v>1500</v>
      </c>
      <c r="K50" s="2">
        <f t="shared" si="28"/>
        <v>1500</v>
      </c>
      <c r="L50" s="2">
        <f t="shared" si="28"/>
        <v>1500</v>
      </c>
      <c r="M50" s="2">
        <f t="shared" si="28"/>
        <v>1500</v>
      </c>
      <c r="N50" s="2">
        <f t="shared" si="28"/>
        <v>1500</v>
      </c>
      <c r="O50" s="2">
        <f t="shared" si="28"/>
        <v>1500</v>
      </c>
      <c r="P50" s="2">
        <f t="shared" si="28"/>
        <v>1500</v>
      </c>
      <c r="Q50" s="2">
        <f t="shared" si="28"/>
        <v>0</v>
      </c>
      <c r="R50" s="2">
        <f>ROUND(SUM(F50:Q50),5)</f>
        <v>18000</v>
      </c>
    </row>
    <row r="51" spans="1:18" ht="13.5" hidden="1" outlineLevel="4">
      <c r="A51" s="1"/>
      <c r="B51" s="1"/>
      <c r="C51" s="1"/>
      <c r="D51" s="1" t="s">
        <v>50</v>
      </c>
      <c r="E51" s="1"/>
      <c r="F51" s="2"/>
      <c r="G51" s="2"/>
      <c r="H51" s="2"/>
      <c r="I51" s="2"/>
      <c r="J51" s="2"/>
      <c r="K51" s="2"/>
      <c r="L51" s="2"/>
      <c r="M51" s="2"/>
      <c r="N51" s="2"/>
      <c r="O51" s="2"/>
      <c r="P51" s="2"/>
      <c r="Q51" s="2"/>
      <c r="R51" s="2"/>
    </row>
    <row r="52" spans="1:18" ht="15" hidden="1" outlineLevel="4" thickBot="1">
      <c r="A52" s="1"/>
      <c r="B52" s="1"/>
      <c r="C52" s="1"/>
      <c r="D52" s="1"/>
      <c r="E52" s="92" t="s">
        <v>51</v>
      </c>
      <c r="F52" s="96">
        <v>0</v>
      </c>
      <c r="G52" s="96">
        <v>0</v>
      </c>
      <c r="H52" s="96">
        <v>0</v>
      </c>
      <c r="I52" s="96">
        <v>0</v>
      </c>
      <c r="J52" s="96">
        <v>1100</v>
      </c>
      <c r="K52" s="96">
        <v>0</v>
      </c>
      <c r="L52" s="96">
        <v>0</v>
      </c>
      <c r="M52" s="96">
        <v>0</v>
      </c>
      <c r="N52" s="96">
        <v>17000</v>
      </c>
      <c r="O52" s="96">
        <v>0</v>
      </c>
      <c r="P52" s="96">
        <v>0</v>
      </c>
      <c r="Q52" s="96">
        <v>0</v>
      </c>
      <c r="R52" s="96">
        <f>ROUND(SUM(F52:Q52),5)</f>
        <v>18100</v>
      </c>
    </row>
    <row r="53" spans="1:18" ht="13.5" outlineLevel="3" collapsed="1">
      <c r="A53" s="1"/>
      <c r="B53" s="1"/>
      <c r="C53" s="1"/>
      <c r="D53" s="1" t="s">
        <v>52</v>
      </c>
      <c r="E53" s="1"/>
      <c r="F53" s="2">
        <f aca="true" t="shared" si="29" ref="F53:Q53">ROUND(SUM(F51:F52),5)</f>
        <v>0</v>
      </c>
      <c r="G53" s="2">
        <f t="shared" si="29"/>
        <v>0</v>
      </c>
      <c r="H53" s="2">
        <f t="shared" si="29"/>
        <v>0</v>
      </c>
      <c r="I53" s="2">
        <f t="shared" si="29"/>
        <v>0</v>
      </c>
      <c r="J53" s="2">
        <f t="shared" si="29"/>
        <v>1100</v>
      </c>
      <c r="K53" s="2">
        <f t="shared" si="29"/>
        <v>0</v>
      </c>
      <c r="L53" s="2">
        <f t="shared" si="29"/>
        <v>0</v>
      </c>
      <c r="M53" s="2">
        <f t="shared" si="29"/>
        <v>0</v>
      </c>
      <c r="N53" s="2">
        <f t="shared" si="29"/>
        <v>17000</v>
      </c>
      <c r="O53" s="2">
        <f t="shared" si="29"/>
        <v>0</v>
      </c>
      <c r="P53" s="2">
        <f t="shared" si="29"/>
        <v>0</v>
      </c>
      <c r="Q53" s="2">
        <f t="shared" si="29"/>
        <v>0</v>
      </c>
      <c r="R53" s="2">
        <f>ROUND(SUM(F53:Q53),5)</f>
        <v>18100</v>
      </c>
    </row>
    <row r="54" spans="1:18" ht="13.5" hidden="1" outlineLevel="4">
      <c r="A54" s="1"/>
      <c r="B54" s="1"/>
      <c r="C54" s="1"/>
      <c r="D54" s="1" t="s">
        <v>53</v>
      </c>
      <c r="E54" s="1"/>
      <c r="F54" s="2"/>
      <c r="G54" s="2"/>
      <c r="H54" s="2"/>
      <c r="I54" s="2"/>
      <c r="J54" s="2"/>
      <c r="K54" s="2"/>
      <c r="L54" s="2"/>
      <c r="M54" s="2"/>
      <c r="N54" s="2"/>
      <c r="O54" s="2"/>
      <c r="P54" s="2"/>
      <c r="Q54" s="2"/>
      <c r="R54" s="2"/>
    </row>
    <row r="55" spans="1:18" ht="15" hidden="1" outlineLevel="4" thickBot="1">
      <c r="A55" s="1"/>
      <c r="B55" s="1"/>
      <c r="C55" s="1"/>
      <c r="D55" s="1"/>
      <c r="E55" s="1" t="s">
        <v>54</v>
      </c>
      <c r="F55" s="3">
        <f>+F22*0.05</f>
        <v>3414.4912155</v>
      </c>
      <c r="G55" s="3">
        <f aca="true" t="shared" si="30" ref="G55:Q55">+G22*0.05</f>
        <v>3414.4912155</v>
      </c>
      <c r="H55" s="3">
        <f>(+H22-H18)*0.05</f>
        <v>3414.4912155</v>
      </c>
      <c r="I55" s="3">
        <f t="shared" si="30"/>
        <v>3414.4912155</v>
      </c>
      <c r="J55" s="3">
        <f t="shared" si="30"/>
        <v>3414.4912155</v>
      </c>
      <c r="K55" s="3">
        <f t="shared" si="30"/>
        <v>3414.4912155</v>
      </c>
      <c r="L55" s="3">
        <f t="shared" si="30"/>
        <v>3414.4912155</v>
      </c>
      <c r="M55" s="3">
        <f t="shared" si="30"/>
        <v>3414.4912155</v>
      </c>
      <c r="N55" s="3">
        <f t="shared" si="30"/>
        <v>3414.4912155</v>
      </c>
      <c r="O55" s="3">
        <f t="shared" si="30"/>
        <v>3414.4912155</v>
      </c>
      <c r="P55" s="3">
        <f t="shared" si="30"/>
        <v>3414.4912155</v>
      </c>
      <c r="Q55" s="3">
        <f t="shared" si="30"/>
        <v>3414.4912155</v>
      </c>
      <c r="R55" s="3">
        <f>ROUND(SUM(F55:Q55),5)</f>
        <v>40973.89459</v>
      </c>
    </row>
    <row r="56" spans="1:18" ht="13.5" outlineLevel="3" collapsed="1">
      <c r="A56" s="1"/>
      <c r="B56" s="1"/>
      <c r="C56" s="1"/>
      <c r="D56" s="1" t="s">
        <v>55</v>
      </c>
      <c r="E56" s="1"/>
      <c r="F56" s="2">
        <f aca="true" t="shared" si="31" ref="F56:Q56">ROUND(SUM(F54:F55),5)</f>
        <v>3414.49122</v>
      </c>
      <c r="G56" s="2">
        <f t="shared" si="31"/>
        <v>3414.49122</v>
      </c>
      <c r="H56" s="2">
        <f t="shared" si="31"/>
        <v>3414.49122</v>
      </c>
      <c r="I56" s="2">
        <f t="shared" si="31"/>
        <v>3414.49122</v>
      </c>
      <c r="J56" s="2">
        <f t="shared" si="31"/>
        <v>3414.49122</v>
      </c>
      <c r="K56" s="2">
        <f t="shared" si="31"/>
        <v>3414.49122</v>
      </c>
      <c r="L56" s="2">
        <f t="shared" si="31"/>
        <v>3414.49122</v>
      </c>
      <c r="M56" s="2">
        <f t="shared" si="31"/>
        <v>3414.49122</v>
      </c>
      <c r="N56" s="2">
        <f t="shared" si="31"/>
        <v>3414.49122</v>
      </c>
      <c r="O56" s="2">
        <f t="shared" si="31"/>
        <v>3414.49122</v>
      </c>
      <c r="P56" s="2">
        <f t="shared" si="31"/>
        <v>3414.49122</v>
      </c>
      <c r="Q56" s="2">
        <f t="shared" si="31"/>
        <v>3414.49122</v>
      </c>
      <c r="R56" s="2">
        <f>ROUND(SUM(F56:Q56),5)</f>
        <v>40973.89464</v>
      </c>
    </row>
    <row r="57" spans="1:18" ht="13.5" hidden="1" outlineLevel="4">
      <c r="A57" s="1"/>
      <c r="B57" s="1"/>
      <c r="C57" s="1"/>
      <c r="D57" s="1" t="s">
        <v>56</v>
      </c>
      <c r="E57" s="1"/>
      <c r="F57" s="2"/>
      <c r="G57" s="2"/>
      <c r="H57" s="2"/>
      <c r="I57" s="2"/>
      <c r="J57" s="2"/>
      <c r="K57" s="2"/>
      <c r="L57" s="2"/>
      <c r="M57" s="2"/>
      <c r="N57" s="2"/>
      <c r="O57" s="2"/>
      <c r="P57" s="2"/>
      <c r="Q57" s="2"/>
      <c r="R57" s="2"/>
    </row>
    <row r="58" spans="1:18" ht="13.5" hidden="1" outlineLevel="4">
      <c r="A58" s="1"/>
      <c r="B58" s="1"/>
      <c r="C58" s="1"/>
      <c r="D58" s="1"/>
      <c r="E58" s="1" t="s">
        <v>57</v>
      </c>
      <c r="F58" s="2">
        <v>7083.34</v>
      </c>
      <c r="G58" s="2">
        <f aca="true" t="shared" si="32" ref="G58:Q58">+F58</f>
        <v>7083.34</v>
      </c>
      <c r="H58" s="2">
        <f t="shared" si="32"/>
        <v>7083.34</v>
      </c>
      <c r="I58" s="2">
        <f t="shared" si="32"/>
        <v>7083.34</v>
      </c>
      <c r="J58" s="2">
        <f t="shared" si="32"/>
        <v>7083.34</v>
      </c>
      <c r="K58" s="2">
        <f t="shared" si="32"/>
        <v>7083.34</v>
      </c>
      <c r="L58" s="2">
        <f t="shared" si="32"/>
        <v>7083.34</v>
      </c>
      <c r="M58" s="2">
        <f t="shared" si="32"/>
        <v>7083.34</v>
      </c>
      <c r="N58" s="2">
        <f t="shared" si="32"/>
        <v>7083.34</v>
      </c>
      <c r="O58" s="2">
        <f t="shared" si="32"/>
        <v>7083.34</v>
      </c>
      <c r="P58" s="2">
        <f t="shared" si="32"/>
        <v>7083.34</v>
      </c>
      <c r="Q58" s="2">
        <f t="shared" si="32"/>
        <v>7083.34</v>
      </c>
      <c r="R58" s="2">
        <f aca="true" t="shared" si="33" ref="R58:R69">ROUND(SUM(F58:Q58),5)</f>
        <v>85000.08</v>
      </c>
    </row>
    <row r="59" spans="1:18" ht="13.5" hidden="1" outlineLevel="4">
      <c r="A59" s="1"/>
      <c r="B59" s="1"/>
      <c r="C59" s="1"/>
      <c r="D59" s="1"/>
      <c r="E59" s="1" t="s">
        <v>58</v>
      </c>
      <c r="F59" s="2">
        <v>3041.66</v>
      </c>
      <c r="G59" s="2">
        <f aca="true" t="shared" si="34" ref="G59:Q59">+F59</f>
        <v>3041.66</v>
      </c>
      <c r="H59" s="2">
        <f t="shared" si="34"/>
        <v>3041.66</v>
      </c>
      <c r="I59" s="2">
        <f t="shared" si="34"/>
        <v>3041.66</v>
      </c>
      <c r="J59" s="2">
        <f t="shared" si="34"/>
        <v>3041.66</v>
      </c>
      <c r="K59" s="2">
        <f t="shared" si="34"/>
        <v>3041.66</v>
      </c>
      <c r="L59" s="2">
        <f t="shared" si="34"/>
        <v>3041.66</v>
      </c>
      <c r="M59" s="2">
        <f t="shared" si="34"/>
        <v>3041.66</v>
      </c>
      <c r="N59" s="2">
        <f t="shared" si="34"/>
        <v>3041.66</v>
      </c>
      <c r="O59" s="2">
        <f t="shared" si="34"/>
        <v>3041.66</v>
      </c>
      <c r="P59" s="2">
        <f t="shared" si="34"/>
        <v>3041.66</v>
      </c>
      <c r="Q59" s="2">
        <f t="shared" si="34"/>
        <v>3041.66</v>
      </c>
      <c r="R59" s="2">
        <f t="shared" si="33"/>
        <v>36499.92</v>
      </c>
    </row>
    <row r="60" spans="1:18" ht="13.5" hidden="1" outlineLevel="4">
      <c r="A60" s="1"/>
      <c r="B60" s="1"/>
      <c r="C60" s="1"/>
      <c r="D60" s="1"/>
      <c r="E60" s="1" t="s">
        <v>59</v>
      </c>
      <c r="F60" s="2">
        <f>(+F58+F59)*0.0765</f>
        <v>774.5625</v>
      </c>
      <c r="G60" s="2">
        <f aca="true" t="shared" si="35" ref="G60:Q60">(+G58+G59)*0.0765</f>
        <v>774.5625</v>
      </c>
      <c r="H60" s="2">
        <f t="shared" si="35"/>
        <v>774.5625</v>
      </c>
      <c r="I60" s="2">
        <f t="shared" si="35"/>
        <v>774.5625</v>
      </c>
      <c r="J60" s="2">
        <f t="shared" si="35"/>
        <v>774.5625</v>
      </c>
      <c r="K60" s="2">
        <f t="shared" si="35"/>
        <v>774.5625</v>
      </c>
      <c r="L60" s="2">
        <f t="shared" si="35"/>
        <v>774.5625</v>
      </c>
      <c r="M60" s="2">
        <f t="shared" si="35"/>
        <v>774.5625</v>
      </c>
      <c r="N60" s="2">
        <f t="shared" si="35"/>
        <v>774.5625</v>
      </c>
      <c r="O60" s="2">
        <f t="shared" si="35"/>
        <v>774.5625</v>
      </c>
      <c r="P60" s="2">
        <f t="shared" si="35"/>
        <v>774.5625</v>
      </c>
      <c r="Q60" s="2">
        <f t="shared" si="35"/>
        <v>774.5625</v>
      </c>
      <c r="R60" s="2">
        <f t="shared" si="33"/>
        <v>9294.75</v>
      </c>
    </row>
    <row r="61" spans="1:18" ht="13.5" hidden="1" outlineLevel="4">
      <c r="A61" s="1"/>
      <c r="B61" s="1"/>
      <c r="C61" s="1"/>
      <c r="D61" s="1"/>
      <c r="E61" s="1" t="s">
        <v>60</v>
      </c>
      <c r="F61" s="2">
        <v>0</v>
      </c>
      <c r="G61" s="2">
        <v>0</v>
      </c>
      <c r="H61" s="2">
        <v>0</v>
      </c>
      <c r="I61" s="2">
        <v>0</v>
      </c>
      <c r="J61" s="2">
        <v>0</v>
      </c>
      <c r="K61" s="2">
        <v>0</v>
      </c>
      <c r="L61" s="2">
        <v>0</v>
      </c>
      <c r="M61" s="2">
        <v>0</v>
      </c>
      <c r="N61" s="2">
        <v>0</v>
      </c>
      <c r="O61" s="2">
        <v>0</v>
      </c>
      <c r="P61" s="2">
        <v>0</v>
      </c>
      <c r="Q61" s="2">
        <v>0</v>
      </c>
      <c r="R61" s="2">
        <f t="shared" si="33"/>
        <v>0</v>
      </c>
    </row>
    <row r="62" spans="1:18" ht="13.5" hidden="1" outlineLevel="4">
      <c r="A62" s="1"/>
      <c r="B62" s="1"/>
      <c r="C62" s="1"/>
      <c r="D62" s="1"/>
      <c r="E62" s="1" t="s">
        <v>61</v>
      </c>
      <c r="F62" s="2">
        <v>0</v>
      </c>
      <c r="G62" s="2">
        <v>0</v>
      </c>
      <c r="H62" s="2">
        <v>0</v>
      </c>
      <c r="I62" s="2">
        <v>0</v>
      </c>
      <c r="J62" s="2">
        <v>0</v>
      </c>
      <c r="K62" s="2">
        <v>0</v>
      </c>
      <c r="L62" s="2">
        <v>0</v>
      </c>
      <c r="M62" s="2">
        <v>0</v>
      </c>
      <c r="N62" s="2">
        <v>0</v>
      </c>
      <c r="O62" s="2">
        <v>0</v>
      </c>
      <c r="P62" s="2">
        <v>0</v>
      </c>
      <c r="Q62" s="2">
        <v>0</v>
      </c>
      <c r="R62" s="2">
        <f t="shared" si="33"/>
        <v>0</v>
      </c>
    </row>
    <row r="63" spans="1:18" ht="13.5" hidden="1" outlineLevel="4">
      <c r="A63" s="1"/>
      <c r="B63" s="1"/>
      <c r="C63" s="1"/>
      <c r="D63" s="1"/>
      <c r="E63" s="1" t="s">
        <v>62</v>
      </c>
      <c r="F63" s="2">
        <v>0</v>
      </c>
      <c r="G63" s="2">
        <v>0</v>
      </c>
      <c r="H63" s="2">
        <v>0</v>
      </c>
      <c r="I63" s="2">
        <v>0</v>
      </c>
      <c r="J63" s="2">
        <v>0</v>
      </c>
      <c r="K63" s="2">
        <v>0</v>
      </c>
      <c r="L63" s="2">
        <v>0</v>
      </c>
      <c r="M63" s="2">
        <v>0</v>
      </c>
      <c r="N63" s="2">
        <v>0</v>
      </c>
      <c r="O63" s="2">
        <v>0</v>
      </c>
      <c r="P63" s="2">
        <v>0</v>
      </c>
      <c r="Q63" s="2">
        <v>0</v>
      </c>
      <c r="R63" s="2">
        <f t="shared" si="33"/>
        <v>0</v>
      </c>
    </row>
    <row r="64" spans="1:18" ht="13.5" hidden="1" outlineLevel="4">
      <c r="A64" s="1"/>
      <c r="B64" s="1"/>
      <c r="C64" s="1"/>
      <c r="D64" s="1"/>
      <c r="E64" s="1" t="s">
        <v>63</v>
      </c>
      <c r="F64" s="2">
        <v>0</v>
      </c>
      <c r="G64" s="2">
        <v>0</v>
      </c>
      <c r="H64" s="2">
        <v>0</v>
      </c>
      <c r="I64" s="2">
        <v>0</v>
      </c>
      <c r="J64" s="2">
        <v>0</v>
      </c>
      <c r="K64" s="2">
        <v>0</v>
      </c>
      <c r="L64" s="2">
        <v>0</v>
      </c>
      <c r="M64" s="2">
        <v>0</v>
      </c>
      <c r="N64" s="2">
        <v>0</v>
      </c>
      <c r="O64" s="2">
        <v>0</v>
      </c>
      <c r="P64" s="2">
        <v>0</v>
      </c>
      <c r="Q64" s="2">
        <v>0</v>
      </c>
      <c r="R64" s="2">
        <f t="shared" si="33"/>
        <v>0</v>
      </c>
    </row>
    <row r="65" spans="1:18" ht="13.5" hidden="1" outlineLevel="4">
      <c r="A65" s="1"/>
      <c r="B65" s="1"/>
      <c r="C65" s="1"/>
      <c r="D65" s="1"/>
      <c r="E65" s="1" t="s">
        <v>64</v>
      </c>
      <c r="F65" s="2">
        <v>0</v>
      </c>
      <c r="G65" s="2">
        <v>0</v>
      </c>
      <c r="H65" s="2">
        <v>200</v>
      </c>
      <c r="I65" s="2">
        <v>0</v>
      </c>
      <c r="J65" s="2">
        <v>0</v>
      </c>
      <c r="K65" s="2">
        <v>0</v>
      </c>
      <c r="L65" s="2">
        <v>0</v>
      </c>
      <c r="M65" s="2">
        <v>0</v>
      </c>
      <c r="N65" s="2">
        <v>0</v>
      </c>
      <c r="O65" s="2">
        <v>0</v>
      </c>
      <c r="P65" s="2">
        <v>0</v>
      </c>
      <c r="Q65" s="2">
        <v>0</v>
      </c>
      <c r="R65" s="2">
        <f t="shared" si="33"/>
        <v>200</v>
      </c>
    </row>
    <row r="66" spans="1:18" ht="13.5" hidden="1" outlineLevel="4">
      <c r="A66" s="1"/>
      <c r="B66" s="1"/>
      <c r="C66" s="1"/>
      <c r="D66" s="1"/>
      <c r="E66" s="1" t="s">
        <v>65</v>
      </c>
      <c r="F66" s="2">
        <v>3000</v>
      </c>
      <c r="G66" s="2">
        <v>3000</v>
      </c>
      <c r="H66" s="2">
        <v>2000</v>
      </c>
      <c r="I66" s="2">
        <v>2000</v>
      </c>
      <c r="J66" s="2">
        <v>400</v>
      </c>
      <c r="K66" s="2">
        <f aca="true" t="shared" si="36" ref="K66:P66">+J66</f>
        <v>400</v>
      </c>
      <c r="L66" s="2">
        <f t="shared" si="36"/>
        <v>400</v>
      </c>
      <c r="M66" s="2">
        <f t="shared" si="36"/>
        <v>400</v>
      </c>
      <c r="N66" s="2">
        <f t="shared" si="36"/>
        <v>400</v>
      </c>
      <c r="O66" s="2">
        <f t="shared" si="36"/>
        <v>400</v>
      </c>
      <c r="P66" s="2">
        <f t="shared" si="36"/>
        <v>400</v>
      </c>
      <c r="Q66" s="2">
        <v>0</v>
      </c>
      <c r="R66" s="2">
        <f t="shared" si="33"/>
        <v>12800</v>
      </c>
    </row>
    <row r="67" spans="1:18" ht="13.5" hidden="1" outlineLevel="4">
      <c r="A67" s="1"/>
      <c r="B67" s="1"/>
      <c r="C67" s="1"/>
      <c r="D67" s="1"/>
      <c r="E67" s="92" t="s">
        <v>66</v>
      </c>
      <c r="F67" s="93">
        <v>0</v>
      </c>
      <c r="G67" s="93">
        <v>5000</v>
      </c>
      <c r="H67" s="93">
        <v>0</v>
      </c>
      <c r="I67" s="93">
        <v>0</v>
      </c>
      <c r="J67" s="93">
        <v>0</v>
      </c>
      <c r="K67" s="93">
        <v>0</v>
      </c>
      <c r="L67" s="93">
        <v>0</v>
      </c>
      <c r="M67" s="93">
        <v>0</v>
      </c>
      <c r="N67" s="93">
        <v>0</v>
      </c>
      <c r="O67" s="93">
        <v>0</v>
      </c>
      <c r="P67" s="93">
        <v>0</v>
      </c>
      <c r="Q67" s="93">
        <v>0</v>
      </c>
      <c r="R67" s="93">
        <f t="shared" si="33"/>
        <v>5000</v>
      </c>
    </row>
    <row r="68" spans="1:18" ht="15" hidden="1" outlineLevel="4" thickBot="1">
      <c r="A68" s="1"/>
      <c r="B68" s="1"/>
      <c r="C68" s="1"/>
      <c r="D68" s="1"/>
      <c r="E68" s="1" t="s">
        <v>67</v>
      </c>
      <c r="F68" s="3">
        <v>500</v>
      </c>
      <c r="G68" s="3">
        <f aca="true" t="shared" si="37" ref="G68:Q68">+F68</f>
        <v>500</v>
      </c>
      <c r="H68" s="3">
        <f t="shared" si="37"/>
        <v>500</v>
      </c>
      <c r="I68" s="3">
        <f t="shared" si="37"/>
        <v>500</v>
      </c>
      <c r="J68" s="3">
        <f t="shared" si="37"/>
        <v>500</v>
      </c>
      <c r="K68" s="3">
        <f t="shared" si="37"/>
        <v>500</v>
      </c>
      <c r="L68" s="3">
        <f t="shared" si="37"/>
        <v>500</v>
      </c>
      <c r="M68" s="3">
        <f t="shared" si="37"/>
        <v>500</v>
      </c>
      <c r="N68" s="3">
        <f t="shared" si="37"/>
        <v>500</v>
      </c>
      <c r="O68" s="3">
        <f t="shared" si="37"/>
        <v>500</v>
      </c>
      <c r="P68" s="3">
        <f t="shared" si="37"/>
        <v>500</v>
      </c>
      <c r="Q68" s="3">
        <f t="shared" si="37"/>
        <v>500</v>
      </c>
      <c r="R68" s="3">
        <f t="shared" si="33"/>
        <v>6000</v>
      </c>
    </row>
    <row r="69" spans="1:18" ht="13.5" outlineLevel="3" collapsed="1">
      <c r="A69" s="1"/>
      <c r="B69" s="1"/>
      <c r="C69" s="1"/>
      <c r="D69" s="1" t="s">
        <v>68</v>
      </c>
      <c r="E69" s="1"/>
      <c r="F69" s="2">
        <f aca="true" t="shared" si="38" ref="F69:Q69">ROUND(SUM(F57:F68),5)</f>
        <v>14399.5625</v>
      </c>
      <c r="G69" s="2">
        <f t="shared" si="38"/>
        <v>19399.5625</v>
      </c>
      <c r="H69" s="2">
        <f t="shared" si="38"/>
        <v>13599.5625</v>
      </c>
      <c r="I69" s="2">
        <f t="shared" si="38"/>
        <v>13399.5625</v>
      </c>
      <c r="J69" s="2">
        <f t="shared" si="38"/>
        <v>11799.5625</v>
      </c>
      <c r="K69" s="2">
        <f t="shared" si="38"/>
        <v>11799.5625</v>
      </c>
      <c r="L69" s="2">
        <f t="shared" si="38"/>
        <v>11799.5625</v>
      </c>
      <c r="M69" s="2">
        <f t="shared" si="38"/>
        <v>11799.5625</v>
      </c>
      <c r="N69" s="2">
        <f t="shared" si="38"/>
        <v>11799.5625</v>
      </c>
      <c r="O69" s="2">
        <f t="shared" si="38"/>
        <v>11799.5625</v>
      </c>
      <c r="P69" s="2">
        <f t="shared" si="38"/>
        <v>11799.5625</v>
      </c>
      <c r="Q69" s="2">
        <f t="shared" si="38"/>
        <v>11399.5625</v>
      </c>
      <c r="R69" s="2">
        <f t="shared" si="33"/>
        <v>154794.75</v>
      </c>
    </row>
    <row r="70" spans="1:18" ht="13.5" hidden="1" outlineLevel="4">
      <c r="A70" s="1"/>
      <c r="B70" s="1"/>
      <c r="C70" s="1"/>
      <c r="D70" s="1" t="s">
        <v>69</v>
      </c>
      <c r="E70" s="1"/>
      <c r="F70" s="2"/>
      <c r="G70" s="2"/>
      <c r="H70" s="2"/>
      <c r="I70" s="2"/>
      <c r="J70" s="2"/>
      <c r="K70" s="2"/>
      <c r="L70" s="2"/>
      <c r="M70" s="2"/>
      <c r="N70" s="2"/>
      <c r="O70" s="2"/>
      <c r="P70" s="2"/>
      <c r="Q70" s="2"/>
      <c r="R70" s="2"/>
    </row>
    <row r="71" spans="1:18" ht="15" hidden="1" outlineLevel="4" thickBot="1">
      <c r="A71" s="1"/>
      <c r="B71" s="1"/>
      <c r="C71" s="1"/>
      <c r="D71" s="1"/>
      <c r="E71" s="1" t="s">
        <v>70</v>
      </c>
      <c r="F71" s="3">
        <v>5796.67</v>
      </c>
      <c r="G71" s="3">
        <f aca="true" t="shared" si="39" ref="G71:Q71">+F71</f>
        <v>5796.67</v>
      </c>
      <c r="H71" s="3">
        <f t="shared" si="39"/>
        <v>5796.67</v>
      </c>
      <c r="I71" s="3">
        <f t="shared" si="39"/>
        <v>5796.67</v>
      </c>
      <c r="J71" s="3">
        <f t="shared" si="39"/>
        <v>5796.67</v>
      </c>
      <c r="K71" s="3">
        <f t="shared" si="39"/>
        <v>5796.67</v>
      </c>
      <c r="L71" s="3">
        <f t="shared" si="39"/>
        <v>5796.67</v>
      </c>
      <c r="M71" s="3">
        <f t="shared" si="39"/>
        <v>5796.67</v>
      </c>
      <c r="N71" s="3">
        <f t="shared" si="39"/>
        <v>5796.67</v>
      </c>
      <c r="O71" s="3">
        <f t="shared" si="39"/>
        <v>5796.67</v>
      </c>
      <c r="P71" s="3">
        <f t="shared" si="39"/>
        <v>5796.67</v>
      </c>
      <c r="Q71" s="3">
        <f t="shared" si="39"/>
        <v>5796.67</v>
      </c>
      <c r="R71" s="3">
        <f>ROUND(SUM(F71:Q71),5)</f>
        <v>69560.04</v>
      </c>
    </row>
    <row r="72" spans="1:18" ht="13.5" outlineLevel="3" collapsed="1">
      <c r="A72" s="1"/>
      <c r="B72" s="1"/>
      <c r="C72" s="1"/>
      <c r="D72" s="1" t="s">
        <v>71</v>
      </c>
      <c r="E72" s="1"/>
      <c r="F72" s="2">
        <f aca="true" t="shared" si="40" ref="F72:Q72">ROUND(SUM(F70:F71),5)</f>
        <v>5796.67</v>
      </c>
      <c r="G72" s="2">
        <f t="shared" si="40"/>
        <v>5796.67</v>
      </c>
      <c r="H72" s="2">
        <f t="shared" si="40"/>
        <v>5796.67</v>
      </c>
      <c r="I72" s="2">
        <f t="shared" si="40"/>
        <v>5796.67</v>
      </c>
      <c r="J72" s="2">
        <f t="shared" si="40"/>
        <v>5796.67</v>
      </c>
      <c r="K72" s="2">
        <f t="shared" si="40"/>
        <v>5796.67</v>
      </c>
      <c r="L72" s="2">
        <f t="shared" si="40"/>
        <v>5796.67</v>
      </c>
      <c r="M72" s="2">
        <f t="shared" si="40"/>
        <v>5796.67</v>
      </c>
      <c r="N72" s="2">
        <f t="shared" si="40"/>
        <v>5796.67</v>
      </c>
      <c r="O72" s="2">
        <f t="shared" si="40"/>
        <v>5796.67</v>
      </c>
      <c r="P72" s="2">
        <f t="shared" si="40"/>
        <v>5796.67</v>
      </c>
      <c r="Q72" s="2">
        <f t="shared" si="40"/>
        <v>5796.67</v>
      </c>
      <c r="R72" s="2">
        <f>ROUND(SUM(F72:Q72),5)</f>
        <v>69560.04</v>
      </c>
    </row>
    <row r="73" spans="1:18" ht="13.5" hidden="1" outlineLevel="4">
      <c r="A73" s="1"/>
      <c r="B73" s="1"/>
      <c r="C73" s="1"/>
      <c r="D73" s="1" t="s">
        <v>72</v>
      </c>
      <c r="E73" s="1"/>
      <c r="F73" s="2"/>
      <c r="G73" s="2"/>
      <c r="H73" s="2"/>
      <c r="I73" s="2"/>
      <c r="J73" s="2"/>
      <c r="K73" s="2"/>
      <c r="L73" s="2"/>
      <c r="M73" s="2"/>
      <c r="N73" s="2"/>
      <c r="O73" s="2"/>
      <c r="P73" s="2"/>
      <c r="Q73" s="2"/>
      <c r="R73" s="2"/>
    </row>
    <row r="74" spans="1:18" ht="15" hidden="1" outlineLevel="4" thickBot="1">
      <c r="A74" s="1"/>
      <c r="B74" s="1"/>
      <c r="C74" s="1"/>
      <c r="D74" s="1"/>
      <c r="E74" s="1" t="s">
        <v>73</v>
      </c>
      <c r="F74" s="3">
        <v>3250</v>
      </c>
      <c r="G74" s="3">
        <f aca="true" t="shared" si="41" ref="G74:Q74">+F74</f>
        <v>3250</v>
      </c>
      <c r="H74" s="3">
        <f t="shared" si="41"/>
        <v>3250</v>
      </c>
      <c r="I74" s="3">
        <f t="shared" si="41"/>
        <v>3250</v>
      </c>
      <c r="J74" s="3">
        <f t="shared" si="41"/>
        <v>3250</v>
      </c>
      <c r="K74" s="3">
        <f t="shared" si="41"/>
        <v>3250</v>
      </c>
      <c r="L74" s="3">
        <f t="shared" si="41"/>
        <v>3250</v>
      </c>
      <c r="M74" s="3">
        <f t="shared" si="41"/>
        <v>3250</v>
      </c>
      <c r="N74" s="3">
        <f t="shared" si="41"/>
        <v>3250</v>
      </c>
      <c r="O74" s="3">
        <f t="shared" si="41"/>
        <v>3250</v>
      </c>
      <c r="P74" s="3">
        <f t="shared" si="41"/>
        <v>3250</v>
      </c>
      <c r="Q74" s="3">
        <f t="shared" si="41"/>
        <v>3250</v>
      </c>
      <c r="R74" s="3">
        <f>ROUND(SUM(F74:Q74),5)</f>
        <v>39000</v>
      </c>
    </row>
    <row r="75" spans="1:18" ht="13.5" outlineLevel="3" collapsed="1">
      <c r="A75" s="1"/>
      <c r="B75" s="1"/>
      <c r="C75" s="1"/>
      <c r="D75" s="1" t="s">
        <v>74</v>
      </c>
      <c r="E75" s="1"/>
      <c r="F75" s="2">
        <f aca="true" t="shared" si="42" ref="F75:Q75">ROUND(SUM(F73:F74),5)</f>
        <v>3250</v>
      </c>
      <c r="G75" s="2">
        <f t="shared" si="42"/>
        <v>3250</v>
      </c>
      <c r="H75" s="2">
        <f t="shared" si="42"/>
        <v>3250</v>
      </c>
      <c r="I75" s="2">
        <f t="shared" si="42"/>
        <v>3250</v>
      </c>
      <c r="J75" s="2">
        <f t="shared" si="42"/>
        <v>3250</v>
      </c>
      <c r="K75" s="2">
        <f t="shared" si="42"/>
        <v>3250</v>
      </c>
      <c r="L75" s="2">
        <f t="shared" si="42"/>
        <v>3250</v>
      </c>
      <c r="M75" s="2">
        <f t="shared" si="42"/>
        <v>3250</v>
      </c>
      <c r="N75" s="2">
        <f t="shared" si="42"/>
        <v>3250</v>
      </c>
      <c r="O75" s="2">
        <f t="shared" si="42"/>
        <v>3250</v>
      </c>
      <c r="P75" s="2">
        <f t="shared" si="42"/>
        <v>3250</v>
      </c>
      <c r="Q75" s="2">
        <f t="shared" si="42"/>
        <v>3250</v>
      </c>
      <c r="R75" s="2">
        <f>ROUND(SUM(F75:Q75),5)</f>
        <v>39000</v>
      </c>
    </row>
    <row r="76" spans="1:18" ht="13.5" hidden="1" outlineLevel="4">
      <c r="A76" s="1"/>
      <c r="B76" s="1"/>
      <c r="C76" s="1"/>
      <c r="D76" s="1" t="s">
        <v>75</v>
      </c>
      <c r="E76" s="1"/>
      <c r="F76" s="2"/>
      <c r="G76" s="2"/>
      <c r="H76" s="2"/>
      <c r="I76" s="2"/>
      <c r="J76" s="2"/>
      <c r="K76" s="2"/>
      <c r="L76" s="2"/>
      <c r="M76" s="2"/>
      <c r="N76" s="2"/>
      <c r="O76" s="2"/>
      <c r="P76" s="2"/>
      <c r="Q76" s="2"/>
      <c r="R76" s="2"/>
    </row>
    <row r="77" spans="1:18" ht="13.5" hidden="1" outlineLevel="4">
      <c r="A77" s="1"/>
      <c r="B77" s="1"/>
      <c r="C77" s="1"/>
      <c r="D77" s="1"/>
      <c r="E77" s="1" t="s">
        <v>76</v>
      </c>
      <c r="F77" s="2">
        <v>0</v>
      </c>
      <c r="G77" s="2">
        <v>0</v>
      </c>
      <c r="H77" s="2">
        <v>0</v>
      </c>
      <c r="I77" s="2">
        <v>0</v>
      </c>
      <c r="J77" s="2">
        <v>0</v>
      </c>
      <c r="K77" s="2">
        <v>0</v>
      </c>
      <c r="L77" s="2">
        <v>0</v>
      </c>
      <c r="M77" s="2">
        <v>0</v>
      </c>
      <c r="N77" s="2">
        <v>0</v>
      </c>
      <c r="O77" s="2">
        <v>0</v>
      </c>
      <c r="P77" s="2">
        <v>0</v>
      </c>
      <c r="Q77" s="2">
        <v>0</v>
      </c>
      <c r="R77" s="2">
        <f>ROUND(SUM(F77:Q77),5)</f>
        <v>0</v>
      </c>
    </row>
    <row r="78" spans="1:18" ht="15" hidden="1" outlineLevel="4" thickBot="1">
      <c r="A78" s="1"/>
      <c r="B78" s="1"/>
      <c r="C78" s="1"/>
      <c r="D78" s="1"/>
      <c r="E78" s="92" t="s">
        <v>77</v>
      </c>
      <c r="F78" s="96">
        <v>3664.75</v>
      </c>
      <c r="G78" s="96">
        <v>0</v>
      </c>
      <c r="H78" s="96">
        <v>0</v>
      </c>
      <c r="I78" s="96">
        <v>0</v>
      </c>
      <c r="J78" s="96">
        <v>0</v>
      </c>
      <c r="K78" s="96">
        <v>0</v>
      </c>
      <c r="L78" s="96">
        <v>0</v>
      </c>
      <c r="M78" s="96">
        <v>0</v>
      </c>
      <c r="N78" s="96">
        <v>0</v>
      </c>
      <c r="O78" s="96">
        <v>0</v>
      </c>
      <c r="P78" s="96">
        <v>0</v>
      </c>
      <c r="Q78" s="96">
        <v>0</v>
      </c>
      <c r="R78" s="96">
        <f>ROUND(SUM(F78:Q78),5)</f>
        <v>3664.75</v>
      </c>
    </row>
    <row r="79" spans="1:18" ht="13.5" outlineLevel="3" collapsed="1">
      <c r="A79" s="1"/>
      <c r="B79" s="1"/>
      <c r="C79" s="1"/>
      <c r="D79" s="1" t="s">
        <v>78</v>
      </c>
      <c r="E79" s="1"/>
      <c r="F79" s="2">
        <f aca="true" t="shared" si="43" ref="F79:Q79">ROUND(SUM(F76:F78),5)</f>
        <v>3664.75</v>
      </c>
      <c r="G79" s="2">
        <f t="shared" si="43"/>
        <v>0</v>
      </c>
      <c r="H79" s="2">
        <f t="shared" si="43"/>
        <v>0</v>
      </c>
      <c r="I79" s="2">
        <f t="shared" si="43"/>
        <v>0</v>
      </c>
      <c r="J79" s="2">
        <f t="shared" si="43"/>
        <v>0</v>
      </c>
      <c r="K79" s="2">
        <f t="shared" si="43"/>
        <v>0</v>
      </c>
      <c r="L79" s="2">
        <f t="shared" si="43"/>
        <v>0</v>
      </c>
      <c r="M79" s="2">
        <f t="shared" si="43"/>
        <v>0</v>
      </c>
      <c r="N79" s="2">
        <f t="shared" si="43"/>
        <v>0</v>
      </c>
      <c r="O79" s="2">
        <f t="shared" si="43"/>
        <v>0</v>
      </c>
      <c r="P79" s="2">
        <f t="shared" si="43"/>
        <v>0</v>
      </c>
      <c r="Q79" s="2">
        <f t="shared" si="43"/>
        <v>0</v>
      </c>
      <c r="R79" s="2">
        <f>ROUND(SUM(F79:Q79),5)</f>
        <v>3664.75</v>
      </c>
    </row>
    <row r="80" spans="1:18" ht="13.5" hidden="1" outlineLevel="4">
      <c r="A80" s="1"/>
      <c r="B80" s="1"/>
      <c r="C80" s="1"/>
      <c r="D80" s="1" t="s">
        <v>79</v>
      </c>
      <c r="E80" s="1"/>
      <c r="F80" s="2"/>
      <c r="G80" s="2"/>
      <c r="H80" s="2"/>
      <c r="I80" s="2"/>
      <c r="J80" s="2"/>
      <c r="K80" s="2"/>
      <c r="L80" s="2"/>
      <c r="M80" s="2"/>
      <c r="N80" s="2"/>
      <c r="O80" s="2"/>
      <c r="P80" s="2"/>
      <c r="Q80" s="2"/>
      <c r="R80" s="2"/>
    </row>
    <row r="81" spans="1:18" ht="13.5" hidden="1" outlineLevel="4">
      <c r="A81" s="1"/>
      <c r="B81" s="1"/>
      <c r="C81" s="1"/>
      <c r="D81" s="1"/>
      <c r="E81" s="1" t="s">
        <v>80</v>
      </c>
      <c r="F81" s="2">
        <v>5800</v>
      </c>
      <c r="G81" s="2">
        <f aca="true" t="shared" si="44" ref="G81:Q81">+F81</f>
        <v>5800</v>
      </c>
      <c r="H81" s="2">
        <f t="shared" si="44"/>
        <v>5800</v>
      </c>
      <c r="I81" s="2">
        <f t="shared" si="44"/>
        <v>5800</v>
      </c>
      <c r="J81" s="2">
        <f t="shared" si="44"/>
        <v>5800</v>
      </c>
      <c r="K81" s="2">
        <f t="shared" si="44"/>
        <v>5800</v>
      </c>
      <c r="L81" s="2">
        <f t="shared" si="44"/>
        <v>5800</v>
      </c>
      <c r="M81" s="2">
        <f t="shared" si="44"/>
        <v>5800</v>
      </c>
      <c r="N81" s="2">
        <f t="shared" si="44"/>
        <v>5800</v>
      </c>
      <c r="O81" s="2">
        <f t="shared" si="44"/>
        <v>5800</v>
      </c>
      <c r="P81" s="2">
        <f t="shared" si="44"/>
        <v>5800</v>
      </c>
      <c r="Q81" s="2">
        <f t="shared" si="44"/>
        <v>5800</v>
      </c>
      <c r="R81" s="2">
        <f aca="true" t="shared" si="45" ref="R81:R91">ROUND(SUM(F81:Q81),5)</f>
        <v>69600</v>
      </c>
    </row>
    <row r="82" spans="1:18" ht="13.5" hidden="1" outlineLevel="4">
      <c r="A82" s="1"/>
      <c r="B82" s="1"/>
      <c r="C82" s="1"/>
      <c r="D82" s="1"/>
      <c r="E82" s="1" t="s">
        <v>81</v>
      </c>
      <c r="F82" s="2">
        <v>6000</v>
      </c>
      <c r="G82" s="2">
        <f aca="true" t="shared" si="46" ref="G82:Q82">+F82</f>
        <v>6000</v>
      </c>
      <c r="H82" s="2">
        <f t="shared" si="46"/>
        <v>6000</v>
      </c>
      <c r="I82" s="2">
        <f t="shared" si="46"/>
        <v>6000</v>
      </c>
      <c r="J82" s="2">
        <f t="shared" si="46"/>
        <v>6000</v>
      </c>
      <c r="K82" s="2">
        <f t="shared" si="46"/>
        <v>6000</v>
      </c>
      <c r="L82" s="2">
        <f t="shared" si="46"/>
        <v>6000</v>
      </c>
      <c r="M82" s="2">
        <f t="shared" si="46"/>
        <v>6000</v>
      </c>
      <c r="N82" s="2">
        <f t="shared" si="46"/>
        <v>6000</v>
      </c>
      <c r="O82" s="2">
        <f t="shared" si="46"/>
        <v>6000</v>
      </c>
      <c r="P82" s="2">
        <f t="shared" si="46"/>
        <v>6000</v>
      </c>
      <c r="Q82" s="2">
        <f t="shared" si="46"/>
        <v>6000</v>
      </c>
      <c r="R82" s="2">
        <f t="shared" si="45"/>
        <v>72000</v>
      </c>
    </row>
    <row r="83" spans="1:18" ht="13.5" hidden="1" outlineLevel="4">
      <c r="A83" s="1"/>
      <c r="B83" s="1"/>
      <c r="C83" s="1"/>
      <c r="D83" s="1"/>
      <c r="E83" s="1" t="s">
        <v>82</v>
      </c>
      <c r="F83" s="2">
        <v>6500</v>
      </c>
      <c r="G83" s="2">
        <f aca="true" t="shared" si="47" ref="G83:Q83">+F83</f>
        <v>6500</v>
      </c>
      <c r="H83" s="2">
        <f t="shared" si="47"/>
        <v>6500</v>
      </c>
      <c r="I83" s="2">
        <f t="shared" si="47"/>
        <v>6500</v>
      </c>
      <c r="J83" s="2">
        <f t="shared" si="47"/>
        <v>6500</v>
      </c>
      <c r="K83" s="2">
        <f t="shared" si="47"/>
        <v>6500</v>
      </c>
      <c r="L83" s="2">
        <f t="shared" si="47"/>
        <v>6500</v>
      </c>
      <c r="M83" s="2">
        <f t="shared" si="47"/>
        <v>6500</v>
      </c>
      <c r="N83" s="2">
        <f t="shared" si="47"/>
        <v>6500</v>
      </c>
      <c r="O83" s="2">
        <f t="shared" si="47"/>
        <v>6500</v>
      </c>
      <c r="P83" s="2">
        <f t="shared" si="47"/>
        <v>6500</v>
      </c>
      <c r="Q83" s="2">
        <f t="shared" si="47"/>
        <v>6500</v>
      </c>
      <c r="R83" s="2">
        <f t="shared" si="45"/>
        <v>78000</v>
      </c>
    </row>
    <row r="84" spans="1:18" ht="13.5" hidden="1" outlineLevel="4">
      <c r="A84" s="1"/>
      <c r="B84" s="1"/>
      <c r="C84" s="1"/>
      <c r="D84" s="1"/>
      <c r="E84" s="1" t="s">
        <v>83</v>
      </c>
      <c r="F84" s="2">
        <v>275</v>
      </c>
      <c r="G84" s="2">
        <f aca="true" t="shared" si="48" ref="G84:Q84">+F84</f>
        <v>275</v>
      </c>
      <c r="H84" s="2">
        <f t="shared" si="48"/>
        <v>275</v>
      </c>
      <c r="I84" s="2">
        <f t="shared" si="48"/>
        <v>275</v>
      </c>
      <c r="J84" s="2">
        <f t="shared" si="48"/>
        <v>275</v>
      </c>
      <c r="K84" s="2">
        <f t="shared" si="48"/>
        <v>275</v>
      </c>
      <c r="L84" s="2">
        <f t="shared" si="48"/>
        <v>275</v>
      </c>
      <c r="M84" s="2">
        <f t="shared" si="48"/>
        <v>275</v>
      </c>
      <c r="N84" s="2">
        <f t="shared" si="48"/>
        <v>275</v>
      </c>
      <c r="O84" s="2">
        <f t="shared" si="48"/>
        <v>275</v>
      </c>
      <c r="P84" s="2">
        <f t="shared" si="48"/>
        <v>275</v>
      </c>
      <c r="Q84" s="2">
        <f t="shared" si="48"/>
        <v>275</v>
      </c>
      <c r="R84" s="2">
        <f t="shared" si="45"/>
        <v>3300</v>
      </c>
    </row>
    <row r="85" spans="1:18" ht="13.5" hidden="1" outlineLevel="4">
      <c r="A85" s="1"/>
      <c r="B85" s="1"/>
      <c r="C85" s="1"/>
      <c r="D85" s="1"/>
      <c r="E85" s="1" t="s">
        <v>84</v>
      </c>
      <c r="F85" s="2">
        <v>0</v>
      </c>
      <c r="G85" s="2">
        <v>0</v>
      </c>
      <c r="H85" s="2">
        <v>0</v>
      </c>
      <c r="I85" s="2">
        <v>0</v>
      </c>
      <c r="J85" s="2">
        <v>0</v>
      </c>
      <c r="K85" s="2">
        <v>0</v>
      </c>
      <c r="L85" s="2">
        <v>0</v>
      </c>
      <c r="M85" s="2">
        <v>0</v>
      </c>
      <c r="N85" s="2">
        <v>0</v>
      </c>
      <c r="O85" s="2">
        <v>0</v>
      </c>
      <c r="P85" s="2">
        <v>0</v>
      </c>
      <c r="Q85" s="2">
        <v>0</v>
      </c>
      <c r="R85" s="2">
        <f t="shared" si="45"/>
        <v>0</v>
      </c>
    </row>
    <row r="86" spans="1:18" ht="13.5" hidden="1" outlineLevel="4">
      <c r="A86" s="1"/>
      <c r="B86" s="1"/>
      <c r="C86" s="1"/>
      <c r="D86" s="1"/>
      <c r="E86" s="1" t="s">
        <v>85</v>
      </c>
      <c r="F86" s="2">
        <v>1000</v>
      </c>
      <c r="G86" s="2">
        <f aca="true" t="shared" si="49" ref="G86:Q86">+F86</f>
        <v>1000</v>
      </c>
      <c r="H86" s="2">
        <f t="shared" si="49"/>
        <v>1000</v>
      </c>
      <c r="I86" s="2">
        <f t="shared" si="49"/>
        <v>1000</v>
      </c>
      <c r="J86" s="2">
        <f t="shared" si="49"/>
        <v>1000</v>
      </c>
      <c r="K86" s="2">
        <f t="shared" si="49"/>
        <v>1000</v>
      </c>
      <c r="L86" s="2">
        <f t="shared" si="49"/>
        <v>1000</v>
      </c>
      <c r="M86" s="2">
        <f t="shared" si="49"/>
        <v>1000</v>
      </c>
      <c r="N86" s="2">
        <f t="shared" si="49"/>
        <v>1000</v>
      </c>
      <c r="O86" s="2">
        <f t="shared" si="49"/>
        <v>1000</v>
      </c>
      <c r="P86" s="2">
        <f t="shared" si="49"/>
        <v>1000</v>
      </c>
      <c r="Q86" s="2">
        <f t="shared" si="49"/>
        <v>1000</v>
      </c>
      <c r="R86" s="2">
        <f t="shared" si="45"/>
        <v>12000</v>
      </c>
    </row>
    <row r="87" spans="1:18" ht="13.5" hidden="1" outlineLevel="4">
      <c r="A87" s="1"/>
      <c r="B87" s="1"/>
      <c r="C87" s="1"/>
      <c r="D87" s="1"/>
      <c r="E87" s="1" t="s">
        <v>86</v>
      </c>
      <c r="F87" s="2">
        <v>0</v>
      </c>
      <c r="G87" s="2">
        <v>0</v>
      </c>
      <c r="H87" s="2">
        <v>0</v>
      </c>
      <c r="I87" s="2">
        <v>0</v>
      </c>
      <c r="J87" s="2">
        <v>0</v>
      </c>
      <c r="K87" s="2">
        <v>0</v>
      </c>
      <c r="L87" s="2">
        <v>0</v>
      </c>
      <c r="M87" s="2">
        <v>0</v>
      </c>
      <c r="N87" s="2">
        <v>0</v>
      </c>
      <c r="O87" s="2">
        <v>0</v>
      </c>
      <c r="P87" s="2">
        <v>0</v>
      </c>
      <c r="Q87" s="2">
        <v>0</v>
      </c>
      <c r="R87" s="2">
        <f t="shared" si="45"/>
        <v>0</v>
      </c>
    </row>
    <row r="88" spans="1:18" ht="13.5" hidden="1" outlineLevel="4">
      <c r="A88" s="1"/>
      <c r="B88" s="1"/>
      <c r="C88" s="1"/>
      <c r="D88" s="1"/>
      <c r="E88" s="1" t="s">
        <v>87</v>
      </c>
      <c r="F88" s="2">
        <v>700</v>
      </c>
      <c r="G88" s="2">
        <f aca="true" t="shared" si="50" ref="G88:Q88">+F88</f>
        <v>700</v>
      </c>
      <c r="H88" s="2">
        <f t="shared" si="50"/>
        <v>700</v>
      </c>
      <c r="I88" s="2">
        <f t="shared" si="50"/>
        <v>700</v>
      </c>
      <c r="J88" s="2">
        <f t="shared" si="50"/>
        <v>700</v>
      </c>
      <c r="K88" s="2">
        <f t="shared" si="50"/>
        <v>700</v>
      </c>
      <c r="L88" s="2">
        <f t="shared" si="50"/>
        <v>700</v>
      </c>
      <c r="M88" s="2">
        <f t="shared" si="50"/>
        <v>700</v>
      </c>
      <c r="N88" s="2">
        <f t="shared" si="50"/>
        <v>700</v>
      </c>
      <c r="O88" s="2">
        <f t="shared" si="50"/>
        <v>700</v>
      </c>
      <c r="P88" s="2">
        <f t="shared" si="50"/>
        <v>700</v>
      </c>
      <c r="Q88" s="2">
        <f t="shared" si="50"/>
        <v>700</v>
      </c>
      <c r="R88" s="2">
        <f t="shared" si="45"/>
        <v>8400</v>
      </c>
    </row>
    <row r="89" spans="1:18" ht="13.5" hidden="1" outlineLevel="4">
      <c r="A89" s="1"/>
      <c r="B89" s="1"/>
      <c r="C89" s="1"/>
      <c r="D89" s="1"/>
      <c r="E89" s="1" t="s">
        <v>88</v>
      </c>
      <c r="F89" s="2">
        <v>0</v>
      </c>
      <c r="G89" s="2">
        <v>0</v>
      </c>
      <c r="H89" s="2">
        <v>0</v>
      </c>
      <c r="I89" s="2">
        <v>0</v>
      </c>
      <c r="J89" s="2">
        <v>0</v>
      </c>
      <c r="K89" s="2">
        <v>500</v>
      </c>
      <c r="L89" s="2">
        <v>0</v>
      </c>
      <c r="M89" s="2">
        <v>0</v>
      </c>
      <c r="N89" s="2">
        <v>1300</v>
      </c>
      <c r="O89" s="2">
        <v>0</v>
      </c>
      <c r="P89" s="2">
        <v>0</v>
      </c>
      <c r="Q89" s="2">
        <v>0</v>
      </c>
      <c r="R89" s="2">
        <f t="shared" si="45"/>
        <v>1800</v>
      </c>
    </row>
    <row r="90" spans="1:18" ht="15" hidden="1" outlineLevel="4" thickBot="1">
      <c r="A90" s="1"/>
      <c r="B90" s="1"/>
      <c r="C90" s="1"/>
      <c r="D90" s="1"/>
      <c r="E90" s="1" t="s">
        <v>89</v>
      </c>
      <c r="F90" s="3">
        <v>600</v>
      </c>
      <c r="G90" s="3">
        <v>0</v>
      </c>
      <c r="H90" s="3">
        <v>0</v>
      </c>
      <c r="I90" s="3">
        <v>0</v>
      </c>
      <c r="J90" s="3">
        <v>0</v>
      </c>
      <c r="K90" s="3">
        <v>0</v>
      </c>
      <c r="L90" s="3">
        <v>0</v>
      </c>
      <c r="M90" s="3">
        <v>0</v>
      </c>
      <c r="N90" s="3">
        <v>0</v>
      </c>
      <c r="O90" s="3">
        <v>0</v>
      </c>
      <c r="P90" s="3">
        <v>200</v>
      </c>
      <c r="Q90" s="3">
        <v>0</v>
      </c>
      <c r="R90" s="3">
        <f t="shared" si="45"/>
        <v>800</v>
      </c>
    </row>
    <row r="91" spans="1:18" ht="13.5" outlineLevel="3" collapsed="1">
      <c r="A91" s="1"/>
      <c r="B91" s="1"/>
      <c r="C91" s="1"/>
      <c r="D91" s="1" t="s">
        <v>90</v>
      </c>
      <c r="E91" s="1"/>
      <c r="F91" s="2">
        <f aca="true" t="shared" si="51" ref="F91:Q91">ROUND(SUM(F80:F90),5)</f>
        <v>20875</v>
      </c>
      <c r="G91" s="2">
        <f t="shared" si="51"/>
        <v>20275</v>
      </c>
      <c r="H91" s="2">
        <f t="shared" si="51"/>
        <v>20275</v>
      </c>
      <c r="I91" s="2">
        <f t="shared" si="51"/>
        <v>20275</v>
      </c>
      <c r="J91" s="2">
        <f t="shared" si="51"/>
        <v>20275</v>
      </c>
      <c r="K91" s="2">
        <f t="shared" si="51"/>
        <v>20775</v>
      </c>
      <c r="L91" s="2">
        <f t="shared" si="51"/>
        <v>20275</v>
      </c>
      <c r="M91" s="2">
        <f t="shared" si="51"/>
        <v>20275</v>
      </c>
      <c r="N91" s="2">
        <f t="shared" si="51"/>
        <v>21575</v>
      </c>
      <c r="O91" s="2">
        <f t="shared" si="51"/>
        <v>20275</v>
      </c>
      <c r="P91" s="2">
        <f t="shared" si="51"/>
        <v>20475</v>
      </c>
      <c r="Q91" s="2">
        <f t="shared" si="51"/>
        <v>20275</v>
      </c>
      <c r="R91" s="2">
        <f t="shared" si="45"/>
        <v>245900</v>
      </c>
    </row>
    <row r="92" spans="1:18" ht="13.5" hidden="1" outlineLevel="4">
      <c r="A92" s="1"/>
      <c r="B92" s="1"/>
      <c r="C92" s="1"/>
      <c r="D92" s="1" t="s">
        <v>91</v>
      </c>
      <c r="E92" s="1"/>
      <c r="F92" s="2"/>
      <c r="G92" s="2"/>
      <c r="H92" s="2"/>
      <c r="I92" s="2"/>
      <c r="J92" s="2"/>
      <c r="K92" s="2"/>
      <c r="L92" s="2"/>
      <c r="M92" s="2"/>
      <c r="N92" s="2"/>
      <c r="O92" s="2"/>
      <c r="P92" s="2"/>
      <c r="Q92" s="2"/>
      <c r="R92" s="2"/>
    </row>
    <row r="93" spans="1:18" ht="13.5" hidden="1" outlineLevel="4">
      <c r="A93" s="1"/>
      <c r="B93" s="1"/>
      <c r="C93" s="1"/>
      <c r="D93" s="1"/>
      <c r="E93" s="1" t="s">
        <v>92</v>
      </c>
      <c r="F93" s="2">
        <v>0</v>
      </c>
      <c r="G93" s="2">
        <v>0</v>
      </c>
      <c r="H93" s="2">
        <v>1500</v>
      </c>
      <c r="I93" s="2">
        <v>0</v>
      </c>
      <c r="J93" s="2">
        <v>0</v>
      </c>
      <c r="K93" s="2">
        <v>0</v>
      </c>
      <c r="L93" s="2">
        <v>1500</v>
      </c>
      <c r="M93" s="2">
        <v>0</v>
      </c>
      <c r="N93" s="2">
        <v>0</v>
      </c>
      <c r="O93" s="2">
        <v>1500</v>
      </c>
      <c r="P93" s="2">
        <v>0</v>
      </c>
      <c r="Q93" s="2">
        <v>0</v>
      </c>
      <c r="R93" s="2">
        <f>ROUND(SUM(F93:Q93),5)</f>
        <v>4500</v>
      </c>
    </row>
    <row r="94" spans="1:18" ht="15" hidden="1" outlineLevel="4" thickBot="1">
      <c r="A94" s="1"/>
      <c r="B94" s="1"/>
      <c r="C94" s="1"/>
      <c r="D94" s="1"/>
      <c r="E94" s="1" t="s">
        <v>93</v>
      </c>
      <c r="F94" s="3">
        <v>2200</v>
      </c>
      <c r="G94" s="3">
        <f aca="true" t="shared" si="52" ref="G94:Q94">+F94</f>
        <v>2200</v>
      </c>
      <c r="H94" s="3">
        <f t="shared" si="52"/>
        <v>2200</v>
      </c>
      <c r="I94" s="3">
        <f t="shared" si="52"/>
        <v>2200</v>
      </c>
      <c r="J94" s="3">
        <f t="shared" si="52"/>
        <v>2200</v>
      </c>
      <c r="K94" s="3">
        <f t="shared" si="52"/>
        <v>2200</v>
      </c>
      <c r="L94" s="3">
        <f t="shared" si="52"/>
        <v>2200</v>
      </c>
      <c r="M94" s="3">
        <f t="shared" si="52"/>
        <v>2200</v>
      </c>
      <c r="N94" s="3">
        <f t="shared" si="52"/>
        <v>2200</v>
      </c>
      <c r="O94" s="3">
        <f t="shared" si="52"/>
        <v>2200</v>
      </c>
      <c r="P94" s="3">
        <f t="shared" si="52"/>
        <v>2200</v>
      </c>
      <c r="Q94" s="3">
        <f t="shared" si="52"/>
        <v>2200</v>
      </c>
      <c r="R94" s="3">
        <f>ROUND(SUM(F94:Q94),5)</f>
        <v>26400</v>
      </c>
    </row>
    <row r="95" spans="1:18" ht="15" outlineLevel="3" collapsed="1" thickBot="1">
      <c r="A95" s="1"/>
      <c r="B95" s="1"/>
      <c r="C95" s="1"/>
      <c r="D95" s="1" t="s">
        <v>94</v>
      </c>
      <c r="E95" s="1"/>
      <c r="F95" s="2">
        <f aca="true" t="shared" si="53" ref="F95:Q95">ROUND(SUM(F92:F94),5)</f>
        <v>2200</v>
      </c>
      <c r="G95" s="2">
        <f t="shared" si="53"/>
        <v>2200</v>
      </c>
      <c r="H95" s="2">
        <f t="shared" si="53"/>
        <v>3700</v>
      </c>
      <c r="I95" s="2">
        <f t="shared" si="53"/>
        <v>2200</v>
      </c>
      <c r="J95" s="2">
        <f t="shared" si="53"/>
        <v>2200</v>
      </c>
      <c r="K95" s="2">
        <f t="shared" si="53"/>
        <v>2200</v>
      </c>
      <c r="L95" s="2">
        <f t="shared" si="53"/>
        <v>3700</v>
      </c>
      <c r="M95" s="2">
        <f t="shared" si="53"/>
        <v>2200</v>
      </c>
      <c r="N95" s="2">
        <f t="shared" si="53"/>
        <v>2200</v>
      </c>
      <c r="O95" s="2">
        <f t="shared" si="53"/>
        <v>3700</v>
      </c>
      <c r="P95" s="2">
        <f t="shared" si="53"/>
        <v>2200</v>
      </c>
      <c r="Q95" s="2">
        <f t="shared" si="53"/>
        <v>2200</v>
      </c>
      <c r="R95" s="2">
        <f>ROUND(SUM(F95:Q95),5)</f>
        <v>30900</v>
      </c>
    </row>
    <row r="96" spans="1:18" ht="13.5" hidden="1" outlineLevel="4">
      <c r="A96" s="1"/>
      <c r="B96" s="1"/>
      <c r="C96" s="1"/>
      <c r="D96" s="1" t="s">
        <v>95</v>
      </c>
      <c r="E96" s="1"/>
      <c r="F96" s="2"/>
      <c r="G96" s="2"/>
      <c r="H96" s="2"/>
      <c r="I96" s="2"/>
      <c r="J96" s="2"/>
      <c r="K96" s="2"/>
      <c r="L96" s="2"/>
      <c r="M96" s="2"/>
      <c r="N96" s="2"/>
      <c r="O96" s="2"/>
      <c r="P96" s="2"/>
      <c r="Q96" s="2"/>
      <c r="R96" s="2"/>
    </row>
    <row r="97" spans="1:18" ht="13.5" hidden="1" outlineLevel="4">
      <c r="A97" s="1"/>
      <c r="B97" s="1"/>
      <c r="C97" s="1"/>
      <c r="D97" s="1"/>
      <c r="E97" s="1" t="s">
        <v>96</v>
      </c>
      <c r="F97" s="2">
        <v>0</v>
      </c>
      <c r="G97" s="2">
        <v>0</v>
      </c>
      <c r="H97" s="2">
        <v>0</v>
      </c>
      <c r="I97" s="2">
        <v>0</v>
      </c>
      <c r="J97" s="2">
        <v>0</v>
      </c>
      <c r="K97" s="2">
        <v>1400</v>
      </c>
      <c r="L97" s="2">
        <v>0</v>
      </c>
      <c r="M97" s="2">
        <v>0</v>
      </c>
      <c r="N97" s="2">
        <v>0</v>
      </c>
      <c r="O97" s="2">
        <v>0</v>
      </c>
      <c r="P97" s="2">
        <v>0</v>
      </c>
      <c r="Q97" s="2">
        <v>0</v>
      </c>
      <c r="R97" s="2">
        <f>ROUND(SUM(F97:Q97),5)</f>
        <v>1400</v>
      </c>
    </row>
    <row r="98" spans="1:18" ht="15" hidden="1" outlineLevel="4" thickBot="1">
      <c r="A98" s="1"/>
      <c r="B98" s="1"/>
      <c r="C98" s="1"/>
      <c r="D98" s="1"/>
      <c r="E98" s="1" t="s">
        <v>97</v>
      </c>
      <c r="F98" s="4">
        <v>0</v>
      </c>
      <c r="G98" s="4">
        <v>0</v>
      </c>
      <c r="H98" s="4">
        <v>0</v>
      </c>
      <c r="I98" s="4">
        <v>0</v>
      </c>
      <c r="J98" s="4">
        <v>0</v>
      </c>
      <c r="K98" s="4">
        <v>2700</v>
      </c>
      <c r="L98" s="4">
        <v>0</v>
      </c>
      <c r="M98" s="4">
        <v>0</v>
      </c>
      <c r="N98" s="4">
        <v>4500</v>
      </c>
      <c r="O98" s="4">
        <v>0</v>
      </c>
      <c r="P98" s="4">
        <v>0</v>
      </c>
      <c r="Q98" s="4">
        <v>0</v>
      </c>
      <c r="R98" s="4">
        <f>ROUND(SUM(F98:Q98),5)</f>
        <v>7200</v>
      </c>
    </row>
    <row r="99" spans="1:18" ht="15" outlineLevel="3" collapsed="1" thickBot="1">
      <c r="A99" s="1"/>
      <c r="B99" s="1"/>
      <c r="C99" s="1"/>
      <c r="D99" s="1" t="s">
        <v>98</v>
      </c>
      <c r="E99" s="1"/>
      <c r="F99" s="5">
        <f aca="true" t="shared" si="54" ref="F99:Q99">ROUND(SUM(F96:F98),5)</f>
        <v>0</v>
      </c>
      <c r="G99" s="5">
        <f t="shared" si="54"/>
        <v>0</v>
      </c>
      <c r="H99" s="5">
        <f t="shared" si="54"/>
        <v>0</v>
      </c>
      <c r="I99" s="5">
        <f t="shared" si="54"/>
        <v>0</v>
      </c>
      <c r="J99" s="5">
        <f t="shared" si="54"/>
        <v>0</v>
      </c>
      <c r="K99" s="5">
        <f t="shared" si="54"/>
        <v>4100</v>
      </c>
      <c r="L99" s="5">
        <f t="shared" si="54"/>
        <v>0</v>
      </c>
      <c r="M99" s="5">
        <f t="shared" si="54"/>
        <v>0</v>
      </c>
      <c r="N99" s="5">
        <f t="shared" si="54"/>
        <v>4500</v>
      </c>
      <c r="O99" s="5">
        <f t="shared" si="54"/>
        <v>0</v>
      </c>
      <c r="P99" s="5">
        <f t="shared" si="54"/>
        <v>0</v>
      </c>
      <c r="Q99" s="5">
        <f t="shared" si="54"/>
        <v>0</v>
      </c>
      <c r="R99" s="5">
        <f>ROUND(SUM(F99:Q99),5)</f>
        <v>8600</v>
      </c>
    </row>
    <row r="100" spans="1:18" ht="13.5" outlineLevel="2">
      <c r="A100" s="1"/>
      <c r="B100" s="1"/>
      <c r="C100" s="1" t="s">
        <v>99</v>
      </c>
      <c r="D100" s="1"/>
      <c r="E100" s="1"/>
      <c r="F100" s="2">
        <f aca="true" t="shared" si="55" ref="F100:Q100">ROUND(F37+F46+F50+F53+F56+F69+F72+F75+F79+F91+F95+F99,5)</f>
        <v>68743.24039</v>
      </c>
      <c r="G100" s="2">
        <f t="shared" si="55"/>
        <v>76478.49039</v>
      </c>
      <c r="H100" s="2">
        <f t="shared" si="55"/>
        <v>71378.49039</v>
      </c>
      <c r="I100" s="2">
        <f t="shared" si="55"/>
        <v>72678.49039</v>
      </c>
      <c r="J100" s="2">
        <f t="shared" si="55"/>
        <v>65978.49039</v>
      </c>
      <c r="K100" s="2">
        <f t="shared" si="55"/>
        <v>74478.49039</v>
      </c>
      <c r="L100" s="2">
        <f t="shared" si="55"/>
        <v>66378.49039</v>
      </c>
      <c r="M100" s="2">
        <f t="shared" si="55"/>
        <v>64878.49039</v>
      </c>
      <c r="N100" s="2">
        <f t="shared" si="55"/>
        <v>88178.49039</v>
      </c>
      <c r="O100" s="2">
        <f t="shared" si="55"/>
        <v>66378.49039</v>
      </c>
      <c r="P100" s="2">
        <f t="shared" si="55"/>
        <v>65078.49039</v>
      </c>
      <c r="Q100" s="2">
        <f t="shared" si="55"/>
        <v>61478.49039</v>
      </c>
      <c r="R100" s="2">
        <f>ROUND(SUM(F100:Q100),5)</f>
        <v>842106.63468</v>
      </c>
    </row>
    <row r="101" spans="1:18" ht="13.5" hidden="1" outlineLevel="3">
      <c r="A101" s="1"/>
      <c r="B101" s="1"/>
      <c r="C101" s="1" t="s">
        <v>100</v>
      </c>
      <c r="D101" s="1"/>
      <c r="E101" s="1"/>
      <c r="F101" s="2"/>
      <c r="G101" s="2"/>
      <c r="H101" s="2"/>
      <c r="I101" s="2"/>
      <c r="J101" s="2"/>
      <c r="K101" s="2"/>
      <c r="L101" s="2"/>
      <c r="M101" s="2"/>
      <c r="N101" s="2"/>
      <c r="O101" s="2"/>
      <c r="P101" s="2"/>
      <c r="Q101" s="2"/>
      <c r="R101" s="2"/>
    </row>
    <row r="102" spans="1:18" ht="13.5" hidden="1" outlineLevel="4">
      <c r="A102" s="1"/>
      <c r="B102" s="1"/>
      <c r="C102" s="1"/>
      <c r="D102" s="1" t="s">
        <v>101</v>
      </c>
      <c r="E102" s="1"/>
      <c r="F102" s="2"/>
      <c r="G102" s="2"/>
      <c r="H102" s="2"/>
      <c r="I102" s="2"/>
      <c r="J102" s="2"/>
      <c r="K102" s="2"/>
      <c r="L102" s="2"/>
      <c r="M102" s="2"/>
      <c r="N102" s="2"/>
      <c r="O102" s="2"/>
      <c r="P102" s="2"/>
      <c r="Q102" s="2"/>
      <c r="R102" s="2"/>
    </row>
    <row r="103" spans="1:18" ht="15" hidden="1" outlineLevel="4" thickBot="1">
      <c r="A103" s="1"/>
      <c r="B103" s="1"/>
      <c r="C103" s="1"/>
      <c r="D103" s="1"/>
      <c r="E103" s="1" t="s">
        <v>102</v>
      </c>
      <c r="F103" s="4">
        <v>0</v>
      </c>
      <c r="G103" s="4">
        <f>+G24</f>
        <v>8500</v>
      </c>
      <c r="H103" s="4">
        <f aca="true" t="shared" si="56" ref="H103:P103">+H24</f>
        <v>8500</v>
      </c>
      <c r="I103" s="4">
        <f t="shared" si="56"/>
        <v>8500</v>
      </c>
      <c r="J103" s="4">
        <f t="shared" si="56"/>
        <v>8500</v>
      </c>
      <c r="K103" s="4">
        <f t="shared" si="56"/>
        <v>8500</v>
      </c>
      <c r="L103" s="4">
        <f t="shared" si="56"/>
        <v>8500</v>
      </c>
      <c r="M103" s="4">
        <f t="shared" si="56"/>
        <v>8500</v>
      </c>
      <c r="N103" s="4">
        <f t="shared" si="56"/>
        <v>8500</v>
      </c>
      <c r="O103" s="4">
        <f t="shared" si="56"/>
        <v>8500</v>
      </c>
      <c r="P103" s="4">
        <f t="shared" si="56"/>
        <v>8500</v>
      </c>
      <c r="Q103" s="4">
        <v>0</v>
      </c>
      <c r="R103" s="4">
        <f>ROUND(SUM(F103:Q103),5)</f>
        <v>85000</v>
      </c>
    </row>
    <row r="104" spans="1:18" ht="15" hidden="1" outlineLevel="3" thickBot="1">
      <c r="A104" s="1"/>
      <c r="B104" s="1"/>
      <c r="C104" s="1"/>
      <c r="D104" s="1" t="s">
        <v>103</v>
      </c>
      <c r="E104" s="1"/>
      <c r="F104" s="5">
        <f aca="true" t="shared" si="57" ref="F104:Q104">ROUND(SUM(F102:F103),5)</f>
        <v>0</v>
      </c>
      <c r="G104" s="5">
        <f t="shared" si="57"/>
        <v>8500</v>
      </c>
      <c r="H104" s="5">
        <f t="shared" si="57"/>
        <v>8500</v>
      </c>
      <c r="I104" s="5">
        <f t="shared" si="57"/>
        <v>8500</v>
      </c>
      <c r="J104" s="5">
        <f t="shared" si="57"/>
        <v>8500</v>
      </c>
      <c r="K104" s="5">
        <f t="shared" si="57"/>
        <v>8500</v>
      </c>
      <c r="L104" s="5">
        <f t="shared" si="57"/>
        <v>8500</v>
      </c>
      <c r="M104" s="5">
        <f t="shared" si="57"/>
        <v>8500</v>
      </c>
      <c r="N104" s="5">
        <f t="shared" si="57"/>
        <v>8500</v>
      </c>
      <c r="O104" s="5">
        <f t="shared" si="57"/>
        <v>8500</v>
      </c>
      <c r="P104" s="5">
        <f t="shared" si="57"/>
        <v>8500</v>
      </c>
      <c r="Q104" s="5">
        <f t="shared" si="57"/>
        <v>0</v>
      </c>
      <c r="R104" s="5">
        <f>ROUND(SUM(F104:Q104),5)</f>
        <v>85000</v>
      </c>
    </row>
    <row r="105" spans="1:18" ht="13.5" outlineLevel="2" collapsed="1">
      <c r="A105" s="1"/>
      <c r="B105" s="1"/>
      <c r="C105" s="1" t="s">
        <v>104</v>
      </c>
      <c r="D105" s="1"/>
      <c r="E105" s="1"/>
      <c r="F105" s="2">
        <f aca="true" t="shared" si="58" ref="F105:Q105">ROUND(F101+F104,5)</f>
        <v>0</v>
      </c>
      <c r="G105" s="2">
        <f t="shared" si="58"/>
        <v>8500</v>
      </c>
      <c r="H105" s="2">
        <f t="shared" si="58"/>
        <v>8500</v>
      </c>
      <c r="I105" s="2">
        <f t="shared" si="58"/>
        <v>8500</v>
      </c>
      <c r="J105" s="2">
        <f t="shared" si="58"/>
        <v>8500</v>
      </c>
      <c r="K105" s="2">
        <f t="shared" si="58"/>
        <v>8500</v>
      </c>
      <c r="L105" s="2">
        <f t="shared" si="58"/>
        <v>8500</v>
      </c>
      <c r="M105" s="2">
        <f t="shared" si="58"/>
        <v>8500</v>
      </c>
      <c r="N105" s="2">
        <f t="shared" si="58"/>
        <v>8500</v>
      </c>
      <c r="O105" s="2">
        <f t="shared" si="58"/>
        <v>8500</v>
      </c>
      <c r="P105" s="2">
        <f t="shared" si="58"/>
        <v>8500</v>
      </c>
      <c r="Q105" s="2">
        <f t="shared" si="58"/>
        <v>0</v>
      </c>
      <c r="R105" s="2">
        <f>ROUND(SUM(F105:Q105),5)</f>
        <v>85000</v>
      </c>
    </row>
    <row r="106" spans="1:18" ht="13.5" outlineLevel="3">
      <c r="A106" s="1"/>
      <c r="B106" s="1"/>
      <c r="C106" s="1" t="s">
        <v>105</v>
      </c>
      <c r="D106" s="1"/>
      <c r="E106" s="1"/>
      <c r="F106" s="2"/>
      <c r="G106" s="2"/>
      <c r="H106" s="2"/>
      <c r="I106" s="2"/>
      <c r="J106" s="2"/>
      <c r="K106" s="2"/>
      <c r="L106" s="2"/>
      <c r="M106" s="2"/>
      <c r="N106" s="2"/>
      <c r="O106" s="2"/>
      <c r="P106" s="2"/>
      <c r="Q106" s="2"/>
      <c r="R106" s="2"/>
    </row>
    <row r="107" spans="1:18" ht="13.5" hidden="1" outlineLevel="4">
      <c r="A107" s="1"/>
      <c r="B107" s="1"/>
      <c r="C107" s="1"/>
      <c r="D107" s="1" t="s">
        <v>106</v>
      </c>
      <c r="E107" s="1"/>
      <c r="F107" s="2"/>
      <c r="G107" s="2"/>
      <c r="H107" s="2"/>
      <c r="I107" s="2"/>
      <c r="J107" s="2"/>
      <c r="K107" s="2"/>
      <c r="L107" s="2"/>
      <c r="M107" s="2"/>
      <c r="N107" s="2"/>
      <c r="O107" s="2"/>
      <c r="P107" s="2"/>
      <c r="Q107" s="2"/>
      <c r="R107" s="2"/>
    </row>
    <row r="108" spans="1:18" ht="13.5" hidden="1" outlineLevel="4">
      <c r="A108" s="1"/>
      <c r="B108" s="1"/>
      <c r="C108" s="1"/>
      <c r="D108" s="1"/>
      <c r="E108" s="1" t="s">
        <v>107</v>
      </c>
      <c r="F108" s="2">
        <v>0</v>
      </c>
      <c r="G108" s="2">
        <v>0</v>
      </c>
      <c r="H108" s="2">
        <v>0</v>
      </c>
      <c r="I108" s="2">
        <v>0</v>
      </c>
      <c r="J108" s="2">
        <v>0</v>
      </c>
      <c r="K108" s="2">
        <v>0</v>
      </c>
      <c r="L108" s="2">
        <v>0</v>
      </c>
      <c r="M108" s="2">
        <v>0</v>
      </c>
      <c r="N108" s="2">
        <v>0</v>
      </c>
      <c r="O108" s="2">
        <v>0</v>
      </c>
      <c r="P108" s="2">
        <v>0</v>
      </c>
      <c r="Q108" s="2">
        <v>0</v>
      </c>
      <c r="R108" s="2">
        <f>ROUND(SUM(F108:Q108),5)</f>
        <v>0</v>
      </c>
    </row>
    <row r="109" spans="1:18" ht="15" hidden="1" outlineLevel="4" thickBot="1">
      <c r="A109" s="1"/>
      <c r="B109" s="1"/>
      <c r="C109" s="1"/>
      <c r="D109" s="1"/>
      <c r="E109" s="1" t="s">
        <v>108</v>
      </c>
      <c r="F109" s="3">
        <v>0</v>
      </c>
      <c r="G109" s="3">
        <v>0</v>
      </c>
      <c r="H109" s="3">
        <v>0</v>
      </c>
      <c r="I109" s="3">
        <v>0</v>
      </c>
      <c r="J109" s="3">
        <v>0</v>
      </c>
      <c r="K109" s="3">
        <v>0</v>
      </c>
      <c r="L109" s="3">
        <v>0</v>
      </c>
      <c r="M109" s="3">
        <v>0</v>
      </c>
      <c r="N109" s="3">
        <v>0</v>
      </c>
      <c r="O109" s="3">
        <v>0</v>
      </c>
      <c r="P109" s="3">
        <v>0</v>
      </c>
      <c r="Q109" s="3">
        <v>0</v>
      </c>
      <c r="R109" s="3">
        <f>ROUND(SUM(F109:Q109),5)</f>
        <v>0</v>
      </c>
    </row>
    <row r="110" spans="1:18" ht="13.5" outlineLevel="3" collapsed="1">
      <c r="A110" s="1"/>
      <c r="B110" s="1"/>
      <c r="C110" s="1"/>
      <c r="D110" s="1" t="s">
        <v>109</v>
      </c>
      <c r="E110" s="1"/>
      <c r="F110" s="2">
        <f>F34</f>
        <v>5933.33333</v>
      </c>
      <c r="G110" s="2">
        <f>F110</f>
        <v>5933.33333</v>
      </c>
      <c r="H110" s="2">
        <f aca="true" t="shared" si="59" ref="H110:Q110">G110</f>
        <v>5933.33333</v>
      </c>
      <c r="I110" s="2">
        <f t="shared" si="59"/>
        <v>5933.33333</v>
      </c>
      <c r="J110" s="2">
        <f t="shared" si="59"/>
        <v>5933.33333</v>
      </c>
      <c r="K110" s="2">
        <f t="shared" si="59"/>
        <v>5933.33333</v>
      </c>
      <c r="L110" s="2">
        <f t="shared" si="59"/>
        <v>5933.33333</v>
      </c>
      <c r="M110" s="2">
        <f t="shared" si="59"/>
        <v>5933.33333</v>
      </c>
      <c r="N110" s="2">
        <f t="shared" si="59"/>
        <v>5933.33333</v>
      </c>
      <c r="O110" s="2">
        <f t="shared" si="59"/>
        <v>5933.33333</v>
      </c>
      <c r="P110" s="2">
        <f t="shared" si="59"/>
        <v>5933.33333</v>
      </c>
      <c r="Q110" s="2">
        <f t="shared" si="59"/>
        <v>5933.33333</v>
      </c>
      <c r="R110" s="2">
        <f>ROUND(SUM(F110:Q110),5)</f>
        <v>71199.99996</v>
      </c>
    </row>
    <row r="111" spans="1:18" ht="13.5" hidden="1" outlineLevel="4">
      <c r="A111" s="1"/>
      <c r="B111" s="1"/>
      <c r="C111" s="1"/>
      <c r="D111" s="1" t="s">
        <v>110</v>
      </c>
      <c r="E111" s="1"/>
      <c r="F111" s="2"/>
      <c r="G111" s="2"/>
      <c r="H111" s="2"/>
      <c r="I111" s="2"/>
      <c r="J111" s="2"/>
      <c r="K111" s="2"/>
      <c r="L111" s="2"/>
      <c r="M111" s="2"/>
      <c r="N111" s="2"/>
      <c r="O111" s="2"/>
      <c r="P111" s="2"/>
      <c r="Q111" s="2"/>
      <c r="R111" s="2"/>
    </row>
    <row r="112" spans="1:18" ht="15" hidden="1" outlineLevel="4" thickBot="1">
      <c r="A112" s="1"/>
      <c r="B112" s="1"/>
      <c r="C112" s="1"/>
      <c r="D112" s="1"/>
      <c r="E112" s="1" t="s">
        <v>111</v>
      </c>
      <c r="F112" s="3">
        <v>0</v>
      </c>
      <c r="G112" s="3">
        <v>0</v>
      </c>
      <c r="H112" s="3">
        <v>0</v>
      </c>
      <c r="I112" s="3">
        <v>0</v>
      </c>
      <c r="J112" s="3">
        <v>0</v>
      </c>
      <c r="K112" s="3">
        <v>0</v>
      </c>
      <c r="L112" s="3">
        <v>0</v>
      </c>
      <c r="M112" s="3">
        <v>0</v>
      </c>
      <c r="N112" s="3">
        <v>0</v>
      </c>
      <c r="O112" s="3">
        <v>0</v>
      </c>
      <c r="P112" s="3">
        <v>0</v>
      </c>
      <c r="Q112" s="3">
        <v>0</v>
      </c>
      <c r="R112" s="3">
        <f>ROUND(SUM(F112:Q112),5)</f>
        <v>0</v>
      </c>
    </row>
    <row r="113" spans="1:18" ht="13.5" outlineLevel="3" collapsed="1">
      <c r="A113" s="1"/>
      <c r="B113" s="1"/>
      <c r="C113" s="1"/>
      <c r="D113" s="1" t="s">
        <v>112</v>
      </c>
      <c r="E113" s="1"/>
      <c r="F113" s="2">
        <f aca="true" t="shared" si="60" ref="F113:Q113">ROUND(SUM(F111:F112),5)</f>
        <v>0</v>
      </c>
      <c r="G113" s="2">
        <f t="shared" si="60"/>
        <v>0</v>
      </c>
      <c r="H113" s="2">
        <f t="shared" si="60"/>
        <v>0</v>
      </c>
      <c r="I113" s="2">
        <f t="shared" si="60"/>
        <v>0</v>
      </c>
      <c r="J113" s="2">
        <f t="shared" si="60"/>
        <v>0</v>
      </c>
      <c r="K113" s="2">
        <f t="shared" si="60"/>
        <v>0</v>
      </c>
      <c r="L113" s="2">
        <f t="shared" si="60"/>
        <v>0</v>
      </c>
      <c r="M113" s="2">
        <f t="shared" si="60"/>
        <v>0</v>
      </c>
      <c r="N113" s="2">
        <f t="shared" si="60"/>
        <v>0</v>
      </c>
      <c r="O113" s="2">
        <f t="shared" si="60"/>
        <v>0</v>
      </c>
      <c r="P113" s="2">
        <f t="shared" si="60"/>
        <v>0</v>
      </c>
      <c r="Q113" s="2">
        <f t="shared" si="60"/>
        <v>0</v>
      </c>
      <c r="R113" s="2">
        <f>ROUND(SUM(F113:Q113),5)</f>
        <v>0</v>
      </c>
    </row>
    <row r="114" spans="1:18" ht="13.5" hidden="1" outlineLevel="4">
      <c r="A114" s="1"/>
      <c r="B114" s="1"/>
      <c r="C114" s="1"/>
      <c r="D114" s="1" t="s">
        <v>113</v>
      </c>
      <c r="E114" s="1"/>
      <c r="F114" s="2"/>
      <c r="G114" s="2"/>
      <c r="H114" s="2"/>
      <c r="I114" s="2"/>
      <c r="J114" s="2"/>
      <c r="K114" s="2"/>
      <c r="L114" s="2"/>
      <c r="M114" s="2"/>
      <c r="N114" s="2"/>
      <c r="O114" s="2"/>
      <c r="P114" s="2"/>
      <c r="Q114" s="2"/>
      <c r="R114" s="2"/>
    </row>
    <row r="115" spans="1:18" ht="15" hidden="1" outlineLevel="4" thickBot="1">
      <c r="A115" s="1"/>
      <c r="B115" s="1"/>
      <c r="C115" s="1"/>
      <c r="D115" s="1"/>
      <c r="E115" s="1" t="s">
        <v>114</v>
      </c>
      <c r="F115" s="3">
        <v>0</v>
      </c>
      <c r="G115" s="3">
        <v>0</v>
      </c>
      <c r="H115" s="3">
        <v>0</v>
      </c>
      <c r="I115" s="3">
        <v>0</v>
      </c>
      <c r="J115" s="3">
        <v>0</v>
      </c>
      <c r="K115" s="3">
        <v>0</v>
      </c>
      <c r="L115" s="3">
        <v>0</v>
      </c>
      <c r="M115" s="3">
        <v>0</v>
      </c>
      <c r="N115" s="3">
        <v>0</v>
      </c>
      <c r="O115" s="3">
        <v>0</v>
      </c>
      <c r="P115" s="3">
        <v>0</v>
      </c>
      <c r="Q115" s="3">
        <v>0</v>
      </c>
      <c r="R115" s="3">
        <f>ROUND(SUM(F115:Q115),5)</f>
        <v>0</v>
      </c>
    </row>
    <row r="116" spans="1:18" ht="13.5" outlineLevel="3" collapsed="1">
      <c r="A116" s="1"/>
      <c r="B116" s="1"/>
      <c r="C116" s="1"/>
      <c r="D116" s="1" t="s">
        <v>115</v>
      </c>
      <c r="E116" s="1"/>
      <c r="F116" s="2">
        <f aca="true" t="shared" si="61" ref="F116:Q116">ROUND(SUM(F114:F115),5)</f>
        <v>0</v>
      </c>
      <c r="G116" s="2">
        <f t="shared" si="61"/>
        <v>0</v>
      </c>
      <c r="H116" s="2">
        <f t="shared" si="61"/>
        <v>0</v>
      </c>
      <c r="I116" s="2">
        <f t="shared" si="61"/>
        <v>0</v>
      </c>
      <c r="J116" s="2">
        <f t="shared" si="61"/>
        <v>0</v>
      </c>
      <c r="K116" s="2">
        <f t="shared" si="61"/>
        <v>0</v>
      </c>
      <c r="L116" s="2">
        <f t="shared" si="61"/>
        <v>0</v>
      </c>
      <c r="M116" s="2">
        <f t="shared" si="61"/>
        <v>0</v>
      </c>
      <c r="N116" s="2">
        <f t="shared" si="61"/>
        <v>0</v>
      </c>
      <c r="O116" s="2">
        <f t="shared" si="61"/>
        <v>0</v>
      </c>
      <c r="P116" s="2">
        <f t="shared" si="61"/>
        <v>0</v>
      </c>
      <c r="Q116" s="2">
        <f t="shared" si="61"/>
        <v>0</v>
      </c>
      <c r="R116" s="2">
        <f>ROUND(SUM(F116:Q116),5)</f>
        <v>0</v>
      </c>
    </row>
    <row r="117" spans="1:18" ht="13.5" hidden="1" outlineLevel="4">
      <c r="A117" s="1"/>
      <c r="B117" s="1"/>
      <c r="C117" s="1"/>
      <c r="D117" s="1" t="s">
        <v>116</v>
      </c>
      <c r="E117" s="1"/>
      <c r="F117" s="2"/>
      <c r="G117" s="2"/>
      <c r="H117" s="2"/>
      <c r="I117" s="2"/>
      <c r="J117" s="2"/>
      <c r="K117" s="2"/>
      <c r="L117" s="2"/>
      <c r="M117" s="2"/>
      <c r="N117" s="2"/>
      <c r="O117" s="2"/>
      <c r="P117" s="2"/>
      <c r="Q117" s="2"/>
      <c r="R117" s="2"/>
    </row>
    <row r="118" spans="1:18" ht="15" hidden="1" outlineLevel="4" thickBot="1">
      <c r="A118" s="1"/>
      <c r="B118" s="1"/>
      <c r="C118" s="1"/>
      <c r="D118" s="1"/>
      <c r="E118" s="1" t="s">
        <v>117</v>
      </c>
      <c r="F118" s="3">
        <v>0</v>
      </c>
      <c r="G118" s="3">
        <v>0</v>
      </c>
      <c r="H118" s="3">
        <v>0</v>
      </c>
      <c r="I118" s="3">
        <v>0</v>
      </c>
      <c r="J118" s="3">
        <v>0</v>
      </c>
      <c r="K118" s="3">
        <v>0</v>
      </c>
      <c r="L118" s="3">
        <v>0</v>
      </c>
      <c r="M118" s="3">
        <v>0</v>
      </c>
      <c r="N118" s="3">
        <v>0</v>
      </c>
      <c r="O118" s="3">
        <v>0</v>
      </c>
      <c r="P118" s="3">
        <v>0</v>
      </c>
      <c r="Q118" s="3">
        <v>0</v>
      </c>
      <c r="R118" s="3">
        <f>ROUND(SUM(F118:Q118),5)</f>
        <v>0</v>
      </c>
    </row>
    <row r="119" spans="1:18" ht="13.5" outlineLevel="3" collapsed="1">
      <c r="A119" s="1"/>
      <c r="B119" s="1"/>
      <c r="C119" s="1"/>
      <c r="D119" s="1" t="s">
        <v>118</v>
      </c>
      <c r="E119" s="1"/>
      <c r="F119" s="2">
        <f aca="true" t="shared" si="62" ref="F119:Q119">ROUND(SUM(F117:F118),5)</f>
        <v>0</v>
      </c>
      <c r="G119" s="2">
        <f t="shared" si="62"/>
        <v>0</v>
      </c>
      <c r="H119" s="2">
        <f t="shared" si="62"/>
        <v>0</v>
      </c>
      <c r="I119" s="2">
        <f t="shared" si="62"/>
        <v>0</v>
      </c>
      <c r="J119" s="2">
        <f t="shared" si="62"/>
        <v>0</v>
      </c>
      <c r="K119" s="2">
        <f t="shared" si="62"/>
        <v>0</v>
      </c>
      <c r="L119" s="2">
        <f t="shared" si="62"/>
        <v>0</v>
      </c>
      <c r="M119" s="2">
        <f t="shared" si="62"/>
        <v>0</v>
      </c>
      <c r="N119" s="2">
        <f t="shared" si="62"/>
        <v>0</v>
      </c>
      <c r="O119" s="2">
        <f t="shared" si="62"/>
        <v>0</v>
      </c>
      <c r="P119" s="2">
        <f t="shared" si="62"/>
        <v>0</v>
      </c>
      <c r="Q119" s="2">
        <f t="shared" si="62"/>
        <v>0</v>
      </c>
      <c r="R119" s="2">
        <f>ROUND(SUM(F119:Q119),5)</f>
        <v>0</v>
      </c>
    </row>
    <row r="120" spans="1:18" ht="13.5" hidden="1" outlineLevel="4">
      <c r="A120" s="1"/>
      <c r="B120" s="1"/>
      <c r="C120" s="1"/>
      <c r="D120" s="1" t="s">
        <v>119</v>
      </c>
      <c r="E120" s="1"/>
      <c r="F120" s="2"/>
      <c r="G120" s="2"/>
      <c r="H120" s="2"/>
      <c r="I120" s="2"/>
      <c r="J120" s="2"/>
      <c r="K120" s="2"/>
      <c r="L120" s="2"/>
      <c r="M120" s="2"/>
      <c r="N120" s="2"/>
      <c r="O120" s="2"/>
      <c r="P120" s="2"/>
      <c r="Q120" s="2"/>
      <c r="R120" s="2"/>
    </row>
    <row r="121" spans="1:18" ht="13.5" hidden="1" outlineLevel="4">
      <c r="A121" s="1"/>
      <c r="B121" s="1"/>
      <c r="C121" s="1"/>
      <c r="D121" s="1"/>
      <c r="E121" s="1" t="s">
        <v>120</v>
      </c>
      <c r="F121" s="2">
        <v>0</v>
      </c>
      <c r="G121" s="2">
        <v>0</v>
      </c>
      <c r="H121" s="2">
        <v>0</v>
      </c>
      <c r="I121" s="2">
        <v>0</v>
      </c>
      <c r="J121" s="2">
        <v>0</v>
      </c>
      <c r="K121" s="2">
        <v>0</v>
      </c>
      <c r="L121" s="2">
        <v>0</v>
      </c>
      <c r="M121" s="2">
        <v>0</v>
      </c>
      <c r="N121" s="2">
        <v>0</v>
      </c>
      <c r="O121" s="2">
        <v>0</v>
      </c>
      <c r="P121" s="2">
        <v>0</v>
      </c>
      <c r="Q121" s="2">
        <v>0</v>
      </c>
      <c r="R121" s="2">
        <f aca="true" t="shared" si="63" ref="R121:R130">ROUND(SUM(F121:Q121),5)</f>
        <v>0</v>
      </c>
    </row>
    <row r="122" spans="1:18" ht="13.5" hidden="1" outlineLevel="4">
      <c r="A122" s="1"/>
      <c r="B122" s="1"/>
      <c r="C122" s="1"/>
      <c r="D122" s="1"/>
      <c r="E122" s="1" t="s">
        <v>121</v>
      </c>
      <c r="F122" s="2">
        <v>0</v>
      </c>
      <c r="G122" s="2">
        <v>0</v>
      </c>
      <c r="H122" s="2">
        <v>0</v>
      </c>
      <c r="I122" s="2">
        <v>0</v>
      </c>
      <c r="J122" s="2">
        <v>0</v>
      </c>
      <c r="K122" s="2">
        <v>0</v>
      </c>
      <c r="L122" s="2">
        <v>0</v>
      </c>
      <c r="M122" s="2">
        <v>0</v>
      </c>
      <c r="N122" s="2">
        <v>0</v>
      </c>
      <c r="O122" s="2">
        <v>0</v>
      </c>
      <c r="P122" s="2">
        <v>0</v>
      </c>
      <c r="Q122" s="2">
        <v>0</v>
      </c>
      <c r="R122" s="2">
        <f t="shared" si="63"/>
        <v>0</v>
      </c>
    </row>
    <row r="123" spans="1:18" ht="15" hidden="1" outlineLevel="4" thickBot="1">
      <c r="A123" s="1"/>
      <c r="B123" s="1"/>
      <c r="C123" s="1"/>
      <c r="D123" s="1"/>
      <c r="E123" s="1" t="s">
        <v>122</v>
      </c>
      <c r="F123" s="3">
        <v>0</v>
      </c>
      <c r="G123" s="3">
        <v>0</v>
      </c>
      <c r="H123" s="3">
        <v>0</v>
      </c>
      <c r="I123" s="3">
        <v>0</v>
      </c>
      <c r="J123" s="3">
        <v>0</v>
      </c>
      <c r="K123" s="3">
        <v>0</v>
      </c>
      <c r="L123" s="3">
        <v>0</v>
      </c>
      <c r="M123" s="3">
        <v>0</v>
      </c>
      <c r="N123" s="3">
        <v>0</v>
      </c>
      <c r="O123" s="3">
        <v>0</v>
      </c>
      <c r="P123" s="3">
        <v>0</v>
      </c>
      <c r="Q123" s="3">
        <v>0</v>
      </c>
      <c r="R123" s="3">
        <f t="shared" si="63"/>
        <v>0</v>
      </c>
    </row>
    <row r="124" spans="1:18" ht="13.5" outlineLevel="3" collapsed="1">
      <c r="A124" s="1"/>
      <c r="B124" s="1"/>
      <c r="C124" s="1"/>
      <c r="D124" s="1" t="s">
        <v>123</v>
      </c>
      <c r="E124" s="1"/>
      <c r="F124" s="2">
        <f aca="true" t="shared" si="64" ref="F124:Q124">ROUND(SUM(F120:F123),5)</f>
        <v>0</v>
      </c>
      <c r="G124" s="2">
        <f t="shared" si="64"/>
        <v>0</v>
      </c>
      <c r="H124" s="2">
        <f t="shared" si="64"/>
        <v>0</v>
      </c>
      <c r="I124" s="2">
        <f t="shared" si="64"/>
        <v>0</v>
      </c>
      <c r="J124" s="2">
        <f t="shared" si="64"/>
        <v>0</v>
      </c>
      <c r="K124" s="2">
        <f t="shared" si="64"/>
        <v>0</v>
      </c>
      <c r="L124" s="2">
        <f t="shared" si="64"/>
        <v>0</v>
      </c>
      <c r="M124" s="2">
        <f t="shared" si="64"/>
        <v>0</v>
      </c>
      <c r="N124" s="2">
        <f t="shared" si="64"/>
        <v>0</v>
      </c>
      <c r="O124" s="2">
        <f t="shared" si="64"/>
        <v>0</v>
      </c>
      <c r="P124" s="2">
        <f t="shared" si="64"/>
        <v>0</v>
      </c>
      <c r="Q124" s="2">
        <f t="shared" si="64"/>
        <v>0</v>
      </c>
      <c r="R124" s="2">
        <f t="shared" si="63"/>
        <v>0</v>
      </c>
    </row>
    <row r="125" spans="1:18" ht="15" outlineLevel="3" thickBot="1">
      <c r="A125" s="1"/>
      <c r="B125" s="1"/>
      <c r="C125" s="1"/>
      <c r="D125" s="1" t="s">
        <v>124</v>
      </c>
      <c r="E125" s="1"/>
      <c r="F125" s="4">
        <v>0</v>
      </c>
      <c r="G125" s="4">
        <v>0</v>
      </c>
      <c r="H125" s="4">
        <v>0</v>
      </c>
      <c r="I125" s="4">
        <v>0</v>
      </c>
      <c r="J125" s="4">
        <v>0</v>
      </c>
      <c r="K125" s="4">
        <v>0</v>
      </c>
      <c r="L125" s="4">
        <v>0</v>
      </c>
      <c r="M125" s="4">
        <v>0</v>
      </c>
      <c r="N125" s="4">
        <v>0</v>
      </c>
      <c r="O125" s="4">
        <v>0</v>
      </c>
      <c r="P125" s="4">
        <v>0</v>
      </c>
      <c r="Q125" s="4">
        <v>0</v>
      </c>
      <c r="R125" s="4">
        <f t="shared" si="63"/>
        <v>0</v>
      </c>
    </row>
    <row r="126" spans="1:18" ht="15" outlineLevel="2" thickBot="1">
      <c r="A126" s="1"/>
      <c r="B126" s="1"/>
      <c r="C126" s="1" t="s">
        <v>125</v>
      </c>
      <c r="D126" s="1"/>
      <c r="E126" s="1"/>
      <c r="F126" s="6">
        <f>ROUND(F106+F110+F113+F116+F119+SUM(F124:F125),5)</f>
        <v>5933.33333</v>
      </c>
      <c r="G126" s="6">
        <f aca="true" t="shared" si="65" ref="G126:Q126">ROUND(G106+G110+G113+G116+G119+SUM(G124:G125),5)</f>
        <v>5933.33333</v>
      </c>
      <c r="H126" s="6">
        <f t="shared" si="65"/>
        <v>5933.33333</v>
      </c>
      <c r="I126" s="6">
        <f t="shared" si="65"/>
        <v>5933.33333</v>
      </c>
      <c r="J126" s="6">
        <f t="shared" si="65"/>
        <v>5933.33333</v>
      </c>
      <c r="K126" s="6">
        <f t="shared" si="65"/>
        <v>5933.33333</v>
      </c>
      <c r="L126" s="6">
        <f t="shared" si="65"/>
        <v>5933.33333</v>
      </c>
      <c r="M126" s="6">
        <f t="shared" si="65"/>
        <v>5933.33333</v>
      </c>
      <c r="N126" s="6">
        <f t="shared" si="65"/>
        <v>5933.33333</v>
      </c>
      <c r="O126" s="6">
        <f t="shared" si="65"/>
        <v>5933.33333</v>
      </c>
      <c r="P126" s="6">
        <f t="shared" si="65"/>
        <v>5933.33333</v>
      </c>
      <c r="Q126" s="6">
        <f t="shared" si="65"/>
        <v>5933.33333</v>
      </c>
      <c r="R126" s="6">
        <f t="shared" si="63"/>
        <v>71199.99996</v>
      </c>
    </row>
    <row r="127" spans="1:18" ht="15" outlineLevel="1" thickBot="1">
      <c r="A127" s="1"/>
      <c r="B127" s="1" t="s">
        <v>126</v>
      </c>
      <c r="C127" s="1"/>
      <c r="D127" s="1"/>
      <c r="E127" s="1"/>
      <c r="F127" s="6">
        <f aca="true" t="shared" si="66" ref="F127:Q127">ROUND(F36+F100+F105+F126,5)</f>
        <v>74676.57372</v>
      </c>
      <c r="G127" s="6">
        <f t="shared" si="66"/>
        <v>90911.82372</v>
      </c>
      <c r="H127" s="6">
        <f t="shared" si="66"/>
        <v>85811.82372</v>
      </c>
      <c r="I127" s="6">
        <f t="shared" si="66"/>
        <v>87111.82372</v>
      </c>
      <c r="J127" s="6">
        <f t="shared" si="66"/>
        <v>80411.82372</v>
      </c>
      <c r="K127" s="6">
        <f t="shared" si="66"/>
        <v>88911.82372</v>
      </c>
      <c r="L127" s="6">
        <f t="shared" si="66"/>
        <v>80811.82372</v>
      </c>
      <c r="M127" s="6">
        <f t="shared" si="66"/>
        <v>79311.82372</v>
      </c>
      <c r="N127" s="6">
        <f t="shared" si="66"/>
        <v>102611.82372</v>
      </c>
      <c r="O127" s="6">
        <f t="shared" si="66"/>
        <v>80811.82372</v>
      </c>
      <c r="P127" s="6">
        <f t="shared" si="66"/>
        <v>79511.82372</v>
      </c>
      <c r="Q127" s="6">
        <f t="shared" si="66"/>
        <v>67411.82372</v>
      </c>
      <c r="R127" s="6">
        <f t="shared" si="63"/>
        <v>998306.63464</v>
      </c>
    </row>
    <row r="128" spans="1:18" s="7" customFormat="1" ht="10.5" thickBot="1">
      <c r="A128" s="1" t="s">
        <v>280</v>
      </c>
      <c r="B128" s="1"/>
      <c r="C128" s="1"/>
      <c r="D128" s="1"/>
      <c r="E128" s="1"/>
      <c r="F128" s="89">
        <f aca="true" t="shared" si="67" ref="F128:Q128">ROUND(F35-F127,5)</f>
        <v>-450.41608</v>
      </c>
      <c r="G128" s="89">
        <f t="shared" si="67"/>
        <v>11814.33392</v>
      </c>
      <c r="H128" s="89">
        <f t="shared" si="67"/>
        <v>-785.66608</v>
      </c>
      <c r="I128" s="89">
        <f t="shared" si="67"/>
        <v>16214.33392</v>
      </c>
      <c r="J128" s="89">
        <f t="shared" si="67"/>
        <v>2914.33392</v>
      </c>
      <c r="K128" s="89">
        <f t="shared" si="67"/>
        <v>14414.33392</v>
      </c>
      <c r="L128" s="89">
        <f t="shared" si="67"/>
        <v>2514.33392</v>
      </c>
      <c r="M128" s="89">
        <f t="shared" si="67"/>
        <v>24014.33392</v>
      </c>
      <c r="N128" s="89">
        <f t="shared" si="67"/>
        <v>-19285.66608</v>
      </c>
      <c r="O128" s="89">
        <f t="shared" si="67"/>
        <v>22514.33392</v>
      </c>
      <c r="P128" s="89">
        <f t="shared" si="67"/>
        <v>3814.33392</v>
      </c>
      <c r="Q128" s="89">
        <f t="shared" si="67"/>
        <v>26814.33392</v>
      </c>
      <c r="R128" s="89">
        <f t="shared" si="63"/>
        <v>104507.25704</v>
      </c>
    </row>
    <row r="129" spans="1:18" ht="15.75" thickBot="1" thickTop="1">
      <c r="A129" s="11" t="s">
        <v>281</v>
      </c>
      <c r="F129" s="90">
        <f>(F22*0.03)</f>
        <v>2048.6947293</v>
      </c>
      <c r="G129" s="90">
        <f aca="true" t="shared" si="68" ref="G129:Q129">(G22*0.03)</f>
        <v>2048.6947293</v>
      </c>
      <c r="H129" s="90">
        <f t="shared" si="68"/>
        <v>2099.6947293</v>
      </c>
      <c r="I129" s="90">
        <f t="shared" si="68"/>
        <v>2048.6947293</v>
      </c>
      <c r="J129" s="90">
        <f t="shared" si="68"/>
        <v>2048.6947293</v>
      </c>
      <c r="K129" s="90">
        <f t="shared" si="68"/>
        <v>2048.6947293</v>
      </c>
      <c r="L129" s="90">
        <f t="shared" si="68"/>
        <v>2048.6947293</v>
      </c>
      <c r="M129" s="90">
        <f t="shared" si="68"/>
        <v>2048.6947293</v>
      </c>
      <c r="N129" s="90">
        <f t="shared" si="68"/>
        <v>2048.6947293</v>
      </c>
      <c r="O129" s="90">
        <f t="shared" si="68"/>
        <v>2048.6947293</v>
      </c>
      <c r="P129" s="90">
        <f t="shared" si="68"/>
        <v>2048.6947293</v>
      </c>
      <c r="Q129" s="90">
        <f t="shared" si="68"/>
        <v>2048.6947293</v>
      </c>
      <c r="R129" s="91">
        <f t="shared" si="63"/>
        <v>24635.33675</v>
      </c>
    </row>
    <row r="130" spans="1:18" ht="15" thickBot="1">
      <c r="A130" s="11" t="s">
        <v>127</v>
      </c>
      <c r="F130" s="97">
        <f>+F128-F129</f>
        <v>-2499.1108093</v>
      </c>
      <c r="G130" s="97">
        <f>+G128-G129</f>
        <v>9765.6391907</v>
      </c>
      <c r="H130" s="97">
        <f aca="true" t="shared" si="69" ref="H130:Q130">+H128-H129</f>
        <v>-2885.3608093</v>
      </c>
      <c r="I130" s="97">
        <f t="shared" si="69"/>
        <v>14165.6391907</v>
      </c>
      <c r="J130" s="97">
        <f t="shared" si="69"/>
        <v>865.6391907000002</v>
      </c>
      <c r="K130" s="97">
        <f t="shared" si="69"/>
        <v>12365.6391907</v>
      </c>
      <c r="L130" s="97">
        <f t="shared" si="69"/>
        <v>465.6391907000002</v>
      </c>
      <c r="M130" s="97">
        <f t="shared" si="69"/>
        <v>21965.6391907</v>
      </c>
      <c r="N130" s="97">
        <f t="shared" si="69"/>
        <v>-21334.3608093</v>
      </c>
      <c r="O130" s="97">
        <f t="shared" si="69"/>
        <v>20465.6391907</v>
      </c>
      <c r="P130" s="97">
        <f t="shared" si="69"/>
        <v>1765.6391907000002</v>
      </c>
      <c r="Q130" s="97">
        <f t="shared" si="69"/>
        <v>24765.6391907</v>
      </c>
      <c r="R130" s="88">
        <f t="shared" si="63"/>
        <v>79871.92029</v>
      </c>
    </row>
    <row r="131" ht="15" thickTop="1"/>
  </sheetData>
  <sheetProtection/>
  <printOptions/>
  <pageMargins left="0.7" right="0.7" top="0.75" bottom="0.75" header="0.1" footer="0.3"/>
  <pageSetup horizontalDpi="360" verticalDpi="360" orientation="landscape" scale="75"/>
  <headerFooter alignWithMargins="0">
    <oddHeader>&amp;C&amp;"Arial,Bold"&amp;12 Collaboratory School Inc
&amp;14 Profit &amp;&amp; Loss Budget
&amp;10 July 2019 through June 2020</oddHeader>
    <oddFooter>&amp;R&amp;"Arial,Bold"&amp;8 Page &amp;P of &amp;N</oddFooter>
  </headerFooter>
  <drawing r:id="rId1"/>
</worksheet>
</file>

<file path=xl/worksheets/sheet2.xml><?xml version="1.0" encoding="utf-8"?>
<worksheet xmlns="http://schemas.openxmlformats.org/spreadsheetml/2006/main" xmlns:r="http://schemas.openxmlformats.org/officeDocument/2006/relationships">
  <dimension ref="A1:H111"/>
  <sheetViews>
    <sheetView workbookViewId="0" topLeftCell="A15">
      <selection activeCell="C39" sqref="C39:D39"/>
    </sheetView>
  </sheetViews>
  <sheetFormatPr defaultColWidth="8.8515625" defaultRowHeight="15"/>
  <cols>
    <col min="1" max="1" width="10.28125" style="0" customWidth="1"/>
    <col min="2" max="2" width="34.28125" style="0" customWidth="1"/>
    <col min="3" max="3" width="16.421875" style="0" customWidth="1"/>
    <col min="4" max="4" width="6.7109375" style="0" customWidth="1"/>
    <col min="5" max="5" width="14.421875" style="0" customWidth="1"/>
    <col min="6" max="6" width="8.00390625" style="0" customWidth="1"/>
    <col min="7" max="7" width="15.421875" style="0" customWidth="1"/>
    <col min="8" max="8" width="23.7109375" style="0" bestFit="1" customWidth="1"/>
    <col min="9" max="9" width="29.140625" style="0" bestFit="1" customWidth="1"/>
  </cols>
  <sheetData>
    <row r="1" spans="1:8" ht="16.5" thickBot="1">
      <c r="A1" s="13">
        <v>29</v>
      </c>
      <c r="B1" s="98" t="s">
        <v>140</v>
      </c>
      <c r="C1" s="99"/>
      <c r="D1" s="100"/>
      <c r="E1" s="100"/>
      <c r="F1" s="100"/>
      <c r="G1" s="100"/>
      <c r="H1" s="100"/>
    </row>
    <row r="2" spans="1:8" ht="20.25">
      <c r="A2" s="101" t="s">
        <v>141</v>
      </c>
      <c r="B2" s="101"/>
      <c r="C2" s="101"/>
      <c r="D2" s="101"/>
      <c r="E2" s="101"/>
      <c r="F2" s="101"/>
      <c r="G2" s="101"/>
      <c r="H2" s="101"/>
    </row>
    <row r="3" spans="1:8" ht="15.75">
      <c r="A3" s="102" t="s">
        <v>142</v>
      </c>
      <c r="B3" s="102"/>
      <c r="C3" s="102"/>
      <c r="D3" s="102"/>
      <c r="E3" s="102"/>
      <c r="F3" s="102"/>
      <c r="G3" s="102"/>
      <c r="H3" s="102"/>
    </row>
    <row r="4" spans="1:8" ht="15.75">
      <c r="A4" s="103" t="s">
        <v>143</v>
      </c>
      <c r="B4" s="103"/>
      <c r="C4" s="104" t="str">
        <f>INDEX('[1] Detail 2018-19 1st FEFP'!B3:B77,A1)</f>
        <v>Hillsborough</v>
      </c>
      <c r="D4" s="104"/>
      <c r="E4" s="16"/>
      <c r="F4" s="16"/>
      <c r="G4" s="16"/>
      <c r="H4" s="16"/>
    </row>
    <row r="5" spans="1:8" ht="15.75">
      <c r="A5" s="105" t="s">
        <v>144</v>
      </c>
      <c r="B5" s="105"/>
      <c r="C5" s="105"/>
      <c r="D5" s="105"/>
      <c r="E5" s="105"/>
      <c r="F5" s="105"/>
      <c r="G5" s="105"/>
      <c r="H5" s="105"/>
    </row>
    <row r="6" spans="1:8" ht="15.75">
      <c r="A6" s="106" t="s">
        <v>145</v>
      </c>
      <c r="B6" s="106"/>
      <c r="C6" s="107">
        <v>4276.49</v>
      </c>
      <c r="D6" s="107"/>
      <c r="E6" s="108" t="s">
        <v>146</v>
      </c>
      <c r="F6" s="108"/>
      <c r="G6" s="109">
        <f>INDEX('[1] Detail 2018-19 1st FEFP'!C3:C77,A1)</f>
        <v>1.0074</v>
      </c>
      <c r="H6" s="109"/>
    </row>
    <row r="7" spans="1:8" ht="15.75">
      <c r="A7" s="17"/>
      <c r="B7" s="17"/>
      <c r="C7" s="18"/>
      <c r="D7" s="18"/>
      <c r="E7" s="19"/>
      <c r="F7" s="19"/>
      <c r="G7" s="20"/>
      <c r="H7" s="21" t="s">
        <v>147</v>
      </c>
    </row>
    <row r="8" spans="1:8" ht="31.5">
      <c r="A8" s="17"/>
      <c r="B8" s="17"/>
      <c r="C8" s="18"/>
      <c r="D8" s="18"/>
      <c r="E8" s="110" t="s">
        <v>148</v>
      </c>
      <c r="F8" s="110"/>
      <c r="G8" s="20" t="s">
        <v>149</v>
      </c>
      <c r="H8" s="21" t="s">
        <v>150</v>
      </c>
    </row>
    <row r="9" spans="1:8" ht="15">
      <c r="A9" s="111" t="s">
        <v>148</v>
      </c>
      <c r="B9" s="111"/>
      <c r="C9" s="112" t="s">
        <v>151</v>
      </c>
      <c r="D9" s="112"/>
      <c r="E9" s="113" t="s">
        <v>152</v>
      </c>
      <c r="F9" s="113"/>
      <c r="G9" s="22" t="s">
        <v>153</v>
      </c>
      <c r="H9" s="23" t="s">
        <v>154</v>
      </c>
    </row>
    <row r="10" spans="1:8" ht="15">
      <c r="A10" s="114" t="s">
        <v>155</v>
      </c>
      <c r="B10" s="114"/>
      <c r="C10" s="115" t="s">
        <v>156</v>
      </c>
      <c r="D10" s="115"/>
      <c r="E10" s="116" t="s">
        <v>157</v>
      </c>
      <c r="F10" s="116"/>
      <c r="G10" s="24" t="s">
        <v>158</v>
      </c>
      <c r="H10" s="25" t="s">
        <v>159</v>
      </c>
    </row>
    <row r="11" spans="1:8" ht="15">
      <c r="A11" s="117" t="s">
        <v>160</v>
      </c>
      <c r="B11" s="117"/>
      <c r="C11" s="118">
        <v>72</v>
      </c>
      <c r="D11" s="118"/>
      <c r="E11" s="119">
        <v>1.12</v>
      </c>
      <c r="F11" s="119"/>
      <c r="G11" s="26">
        <f>ROUND(C11*E11,4)</f>
        <v>80.64</v>
      </c>
      <c r="H11" s="27">
        <f>ROUND(ROUND(G11*$C$6,4)*($G$6),0)-530</f>
        <v>346878</v>
      </c>
    </row>
    <row r="12" spans="1:8" ht="15">
      <c r="A12" s="120" t="s">
        <v>161</v>
      </c>
      <c r="B12" s="120"/>
      <c r="C12" s="118">
        <v>0</v>
      </c>
      <c r="D12" s="118"/>
      <c r="E12" s="121">
        <v>1.12</v>
      </c>
      <c r="F12" s="121"/>
      <c r="G12" s="26">
        <f aca="true" t="shared" si="0" ref="G12:G26">ROUND(C12*E12,4)</f>
        <v>0</v>
      </c>
      <c r="H12" s="27">
        <f>G12*6677.03*G6-121</f>
        <v>-121</v>
      </c>
    </row>
    <row r="13" spans="1:8" ht="15">
      <c r="A13" s="120" t="s">
        <v>162</v>
      </c>
      <c r="B13" s="120"/>
      <c r="C13" s="118">
        <v>44</v>
      </c>
      <c r="D13" s="118"/>
      <c r="E13" s="121">
        <v>1</v>
      </c>
      <c r="F13" s="121"/>
      <c r="G13" s="26">
        <f t="shared" si="0"/>
        <v>44</v>
      </c>
      <c r="H13" s="27">
        <f>ROUND(ROUND(G13*$C$6,4)*($G$6),0)-956</f>
        <v>188602</v>
      </c>
    </row>
    <row r="14" spans="1:8" ht="15">
      <c r="A14" s="120" t="s">
        <v>163</v>
      </c>
      <c r="B14" s="120"/>
      <c r="C14" s="118">
        <v>0</v>
      </c>
      <c r="D14" s="118"/>
      <c r="E14" s="121">
        <v>1</v>
      </c>
      <c r="F14" s="121"/>
      <c r="G14" s="26">
        <f t="shared" si="0"/>
        <v>0</v>
      </c>
      <c r="H14" s="27">
        <f>ROUND(ROUND(G14*6677.09,4)*($G$6),0)-368</f>
        <v>-368</v>
      </c>
    </row>
    <row r="15" spans="1:8" ht="15">
      <c r="A15" s="120" t="s">
        <v>164</v>
      </c>
      <c r="B15" s="120"/>
      <c r="C15" s="118"/>
      <c r="D15" s="118"/>
      <c r="E15" s="121">
        <v>1</v>
      </c>
      <c r="F15" s="121"/>
      <c r="G15" s="26">
        <f t="shared" si="0"/>
        <v>0</v>
      </c>
      <c r="H15" s="27">
        <f aca="true" t="shared" si="1" ref="H15:H26">ROUND(ROUND(G15*$C$6,4)*($G$6),0)</f>
        <v>0</v>
      </c>
    </row>
    <row r="16" spans="1:8" ht="15">
      <c r="A16" s="120" t="s">
        <v>165</v>
      </c>
      <c r="B16" s="120"/>
      <c r="C16" s="118"/>
      <c r="D16" s="118"/>
      <c r="E16" s="121">
        <v>1</v>
      </c>
      <c r="F16" s="121"/>
      <c r="G16" s="26">
        <f t="shared" si="0"/>
        <v>0</v>
      </c>
      <c r="H16" s="29">
        <f t="shared" si="1"/>
        <v>0</v>
      </c>
    </row>
    <row r="17" spans="1:8" ht="15">
      <c r="A17" s="120" t="s">
        <v>166</v>
      </c>
      <c r="B17" s="120"/>
      <c r="C17" s="118">
        <v>0</v>
      </c>
      <c r="D17" s="118"/>
      <c r="E17" s="121">
        <v>3.619</v>
      </c>
      <c r="F17" s="121"/>
      <c r="G17" s="26">
        <f t="shared" si="0"/>
        <v>0</v>
      </c>
      <c r="H17" s="27">
        <f t="shared" si="1"/>
        <v>0</v>
      </c>
    </row>
    <row r="18" spans="1:8" ht="15">
      <c r="A18" s="120" t="s">
        <v>167</v>
      </c>
      <c r="B18" s="120"/>
      <c r="C18" s="118">
        <v>0</v>
      </c>
      <c r="D18" s="118"/>
      <c r="E18" s="121">
        <v>3.619</v>
      </c>
      <c r="F18" s="121"/>
      <c r="G18" s="26">
        <f t="shared" si="0"/>
        <v>0</v>
      </c>
      <c r="H18" s="27">
        <f t="shared" si="1"/>
        <v>0</v>
      </c>
    </row>
    <row r="19" spans="1:8" ht="15">
      <c r="A19" s="120" t="s">
        <v>168</v>
      </c>
      <c r="B19" s="120"/>
      <c r="C19" s="118"/>
      <c r="D19" s="118"/>
      <c r="E19" s="121">
        <v>3.619</v>
      </c>
      <c r="F19" s="121"/>
      <c r="G19" s="26">
        <f t="shared" si="0"/>
        <v>0</v>
      </c>
      <c r="H19" s="27">
        <f t="shared" si="1"/>
        <v>0</v>
      </c>
    </row>
    <row r="20" spans="1:8" ht="15">
      <c r="A20" s="120" t="s">
        <v>169</v>
      </c>
      <c r="B20" s="120"/>
      <c r="C20" s="118"/>
      <c r="D20" s="118"/>
      <c r="E20" s="121">
        <v>5.642</v>
      </c>
      <c r="F20" s="121"/>
      <c r="G20" s="26">
        <f t="shared" si="0"/>
        <v>0</v>
      </c>
      <c r="H20" s="27">
        <f t="shared" si="1"/>
        <v>0</v>
      </c>
    </row>
    <row r="21" spans="1:8" ht="15">
      <c r="A21" s="120" t="s">
        <v>170</v>
      </c>
      <c r="B21" s="120"/>
      <c r="C21" s="118"/>
      <c r="D21" s="118"/>
      <c r="E21" s="121">
        <v>5.642</v>
      </c>
      <c r="F21" s="121"/>
      <c r="G21" s="26">
        <f t="shared" si="0"/>
        <v>0</v>
      </c>
      <c r="H21" s="27">
        <f t="shared" si="1"/>
        <v>0</v>
      </c>
    </row>
    <row r="22" spans="1:8" ht="15">
      <c r="A22" s="120" t="s">
        <v>171</v>
      </c>
      <c r="B22" s="120"/>
      <c r="C22" s="118"/>
      <c r="D22" s="118"/>
      <c r="E22" s="121">
        <v>5.642</v>
      </c>
      <c r="F22" s="121"/>
      <c r="G22" s="26">
        <f t="shared" si="0"/>
        <v>0</v>
      </c>
      <c r="H22" s="27">
        <f t="shared" si="1"/>
        <v>0</v>
      </c>
    </row>
    <row r="23" spans="1:8" ht="15">
      <c r="A23" s="120" t="s">
        <v>172</v>
      </c>
      <c r="B23" s="120"/>
      <c r="C23" s="118"/>
      <c r="D23" s="118"/>
      <c r="E23" s="121">
        <v>1.185</v>
      </c>
      <c r="F23" s="121"/>
      <c r="G23" s="26">
        <f t="shared" si="0"/>
        <v>0</v>
      </c>
      <c r="H23" s="27">
        <f t="shared" si="1"/>
        <v>0</v>
      </c>
    </row>
    <row r="24" spans="1:8" ht="15">
      <c r="A24" s="120" t="s">
        <v>173</v>
      </c>
      <c r="B24" s="120"/>
      <c r="C24" s="118">
        <v>0</v>
      </c>
      <c r="D24" s="118"/>
      <c r="E24" s="121">
        <v>1.181</v>
      </c>
      <c r="F24" s="121"/>
      <c r="G24" s="26">
        <f t="shared" si="0"/>
        <v>0</v>
      </c>
      <c r="H24" s="27">
        <f>ROUND(ROUND(G24*$C$6,4)*($G$6),0)-37</f>
        <v>-37</v>
      </c>
    </row>
    <row r="25" spans="1:8" ht="15">
      <c r="A25" s="120" t="s">
        <v>174</v>
      </c>
      <c r="B25" s="120"/>
      <c r="C25" s="118"/>
      <c r="D25" s="118"/>
      <c r="E25" s="121">
        <v>1.185</v>
      </c>
      <c r="F25" s="121"/>
      <c r="G25" s="26">
        <f t="shared" si="0"/>
        <v>0</v>
      </c>
      <c r="H25" s="27">
        <f t="shared" si="1"/>
        <v>0</v>
      </c>
    </row>
    <row r="26" spans="1:8" ht="15">
      <c r="A26" s="122" t="s">
        <v>175</v>
      </c>
      <c r="B26" s="122"/>
      <c r="C26" s="118"/>
      <c r="D26" s="118"/>
      <c r="E26" s="123">
        <v>1</v>
      </c>
      <c r="F26" s="123"/>
      <c r="G26" s="26">
        <f t="shared" si="0"/>
        <v>0</v>
      </c>
      <c r="H26" s="27">
        <f t="shared" si="1"/>
        <v>0</v>
      </c>
    </row>
    <row r="27" spans="1:8" ht="15">
      <c r="A27" s="124" t="s">
        <v>176</v>
      </c>
      <c r="B27" s="124"/>
      <c r="C27" s="125">
        <f>SUM(C11:C26)</f>
        <v>116</v>
      </c>
      <c r="D27" s="125"/>
      <c r="E27" s="126"/>
      <c r="F27" s="126"/>
      <c r="G27" s="30">
        <f>SUM(G11:G26)</f>
        <v>124.64</v>
      </c>
      <c r="H27" s="27">
        <f>SUM(H11:H26)</f>
        <v>534954</v>
      </c>
    </row>
    <row r="28" spans="1:8" ht="15">
      <c r="A28" s="127" t="s">
        <v>177</v>
      </c>
      <c r="B28" s="127"/>
      <c r="C28" s="127"/>
      <c r="D28" s="127"/>
      <c r="E28" s="127"/>
      <c r="F28" s="127"/>
      <c r="G28" s="127"/>
      <c r="H28" s="32"/>
    </row>
    <row r="29" spans="1:8" ht="45">
      <c r="A29" s="111" t="s">
        <v>178</v>
      </c>
      <c r="B29" s="111"/>
      <c r="C29" s="128" t="s">
        <v>179</v>
      </c>
      <c r="D29" s="129"/>
      <c r="E29" s="129"/>
      <c r="F29" s="129"/>
      <c r="G29" s="129"/>
      <c r="H29" s="23" t="s">
        <v>180</v>
      </c>
    </row>
    <row r="30" spans="1:8" ht="15">
      <c r="A30" s="117" t="s">
        <v>181</v>
      </c>
      <c r="B30" s="117"/>
      <c r="C30" s="130"/>
      <c r="D30" s="130"/>
      <c r="E30" s="130"/>
      <c r="F30" s="130"/>
      <c r="G30" s="130"/>
      <c r="H30" s="29">
        <f aca="true" t="shared" si="2" ref="H30:H35">ROUND(ROUND(C30*$C$6,4)*($G$6),0)</f>
        <v>0</v>
      </c>
    </row>
    <row r="31" spans="1:8" ht="15">
      <c r="A31" s="131" t="s">
        <v>182</v>
      </c>
      <c r="B31" s="131"/>
      <c r="C31" s="130"/>
      <c r="D31" s="130"/>
      <c r="E31" s="130"/>
      <c r="F31" s="130"/>
      <c r="G31" s="130"/>
      <c r="H31" s="29">
        <f t="shared" si="2"/>
        <v>0</v>
      </c>
    </row>
    <row r="32" spans="1:8" ht="15">
      <c r="A32" s="132" t="s">
        <v>183</v>
      </c>
      <c r="B32" s="132"/>
      <c r="C32" s="133"/>
      <c r="D32" s="133"/>
      <c r="E32" s="133"/>
      <c r="F32" s="133"/>
      <c r="G32" s="133"/>
      <c r="H32" s="29">
        <f t="shared" si="2"/>
        <v>0</v>
      </c>
    </row>
    <row r="33" spans="1:8" ht="15">
      <c r="A33" s="131" t="s">
        <v>184</v>
      </c>
      <c r="B33" s="131"/>
      <c r="C33" s="130"/>
      <c r="D33" s="130"/>
      <c r="E33" s="130"/>
      <c r="F33" s="130"/>
      <c r="G33" s="130"/>
      <c r="H33" s="29">
        <f t="shared" si="2"/>
        <v>0</v>
      </c>
    </row>
    <row r="34" spans="1:8" ht="15">
      <c r="A34" s="131" t="s">
        <v>185</v>
      </c>
      <c r="B34" s="131"/>
      <c r="C34" s="130"/>
      <c r="D34" s="130"/>
      <c r="E34" s="130"/>
      <c r="F34" s="130"/>
      <c r="G34" s="130"/>
      <c r="H34" s="29">
        <f t="shared" si="2"/>
        <v>0</v>
      </c>
    </row>
    <row r="35" spans="1:8" ht="15">
      <c r="A35" s="122" t="s">
        <v>186</v>
      </c>
      <c r="B35" s="122"/>
      <c r="C35" s="130"/>
      <c r="D35" s="130"/>
      <c r="E35" s="130"/>
      <c r="F35" s="130"/>
      <c r="G35" s="130"/>
      <c r="H35" s="29">
        <f t="shared" si="2"/>
        <v>0</v>
      </c>
    </row>
    <row r="36" spans="1:8" ht="15.75" thickBot="1">
      <c r="A36" s="134" t="s">
        <v>187</v>
      </c>
      <c r="B36" s="134"/>
      <c r="C36" s="134"/>
      <c r="D36" s="134"/>
      <c r="E36" s="33">
        <f>SUM(C30:E35)</f>
        <v>0</v>
      </c>
      <c r="F36" s="135" t="s">
        <v>188</v>
      </c>
      <c r="G36" s="135"/>
      <c r="H36" s="34">
        <f>SUM(H30:H35)</f>
        <v>0</v>
      </c>
    </row>
    <row r="37" spans="1:8" ht="15.75" thickBot="1">
      <c r="A37" s="134" t="s">
        <v>189</v>
      </c>
      <c r="B37" s="134"/>
      <c r="C37" s="134"/>
      <c r="D37" s="134"/>
      <c r="E37" s="35">
        <f>E36+G27</f>
        <v>124.64</v>
      </c>
      <c r="F37" s="135" t="s">
        <v>190</v>
      </c>
      <c r="G37" s="135"/>
      <c r="H37" s="36">
        <f>SUM(H36,H27)</f>
        <v>534954</v>
      </c>
    </row>
    <row r="38" spans="1:8" ht="30">
      <c r="A38" s="136" t="s">
        <v>191</v>
      </c>
      <c r="B38" s="136"/>
      <c r="C38" s="137" t="s">
        <v>192</v>
      </c>
      <c r="D38" s="137"/>
      <c r="E38" s="37" t="s">
        <v>193</v>
      </c>
      <c r="F38" s="38" t="s">
        <v>194</v>
      </c>
      <c r="G38" s="39" t="s">
        <v>195</v>
      </c>
      <c r="H38" s="40"/>
    </row>
    <row r="39" spans="1:8" ht="15">
      <c r="A39" s="138" t="s">
        <v>196</v>
      </c>
      <c r="B39" s="138"/>
      <c r="C39" s="140">
        <v>8</v>
      </c>
      <c r="D39" s="140"/>
      <c r="E39" s="31" t="s">
        <v>197</v>
      </c>
      <c r="F39" s="14">
        <v>251</v>
      </c>
      <c r="G39" s="41">
        <f>INDEX('[1]111-112-113 ADDITIONAL FUND'!D6:D80,A1)</f>
        <v>1016</v>
      </c>
      <c r="H39" s="42">
        <f>ROUND(C39*G39,0)</f>
        <v>8128</v>
      </c>
    </row>
    <row r="40" spans="1:8" ht="15">
      <c r="A40" s="139"/>
      <c r="B40" s="139"/>
      <c r="C40" s="141">
        <v>5</v>
      </c>
      <c r="D40" s="141"/>
      <c r="E40" s="14" t="s">
        <v>197</v>
      </c>
      <c r="F40" s="14">
        <v>252</v>
      </c>
      <c r="G40" s="41">
        <f>INDEX('[1]111-112-113 ADDITIONAL FUND'!E6:E80,A1)</f>
        <v>3282</v>
      </c>
      <c r="H40" s="42">
        <f aca="true" t="shared" si="3" ref="H40:H47">ROUND(C40*G40,0)</f>
        <v>16410</v>
      </c>
    </row>
    <row r="41" spans="1:8" ht="15">
      <c r="A41" s="139"/>
      <c r="B41" s="139"/>
      <c r="C41" s="141"/>
      <c r="D41" s="141"/>
      <c r="E41" s="14" t="s">
        <v>197</v>
      </c>
      <c r="F41" s="14">
        <v>253</v>
      </c>
      <c r="G41" s="41">
        <f>INDEX('[1]111-112-113 ADDITIONAL FUND'!F6:F80,A1)</f>
        <v>6697</v>
      </c>
      <c r="H41" s="42">
        <f t="shared" si="3"/>
        <v>0</v>
      </c>
    </row>
    <row r="42" spans="1:8" ht="15">
      <c r="A42" s="139"/>
      <c r="B42" s="139"/>
      <c r="C42" s="141">
        <v>4</v>
      </c>
      <c r="D42" s="141"/>
      <c r="E42" s="43" t="s">
        <v>198</v>
      </c>
      <c r="F42" s="14">
        <v>251</v>
      </c>
      <c r="G42" s="41">
        <f>INDEX('[1]111-112-113 ADDITIONAL FUND'!G6:G80,A1)</f>
        <v>1139</v>
      </c>
      <c r="H42" s="42">
        <f t="shared" si="3"/>
        <v>4556</v>
      </c>
    </row>
    <row r="43" spans="1:8" ht="15">
      <c r="A43" s="139"/>
      <c r="B43" s="139"/>
      <c r="C43" s="141">
        <v>2</v>
      </c>
      <c r="D43" s="141"/>
      <c r="E43" s="43" t="s">
        <v>198</v>
      </c>
      <c r="F43" s="14">
        <v>252</v>
      </c>
      <c r="G43" s="41">
        <f>INDEX('[1]111-112-113 ADDITIONAL FUND'!H6:H80,A1)</f>
        <v>3405</v>
      </c>
      <c r="H43" s="42">
        <f t="shared" si="3"/>
        <v>6810</v>
      </c>
    </row>
    <row r="44" spans="1:8" ht="15">
      <c r="A44" s="139"/>
      <c r="B44" s="139"/>
      <c r="C44" s="141"/>
      <c r="D44" s="141"/>
      <c r="E44" s="43" t="s">
        <v>198</v>
      </c>
      <c r="F44" s="14">
        <v>253</v>
      </c>
      <c r="G44" s="41">
        <f>INDEX('[1]111-112-113 ADDITIONAL FUND'!I6:I80,A1)</f>
        <v>6820</v>
      </c>
      <c r="H44" s="42">
        <f t="shared" si="3"/>
        <v>0</v>
      </c>
    </row>
    <row r="45" spans="1:8" ht="15">
      <c r="A45" s="139"/>
      <c r="B45" s="139"/>
      <c r="C45" s="141"/>
      <c r="D45" s="141"/>
      <c r="E45" s="43" t="s">
        <v>199</v>
      </c>
      <c r="F45" s="14">
        <v>251</v>
      </c>
      <c r="G45" s="41">
        <f>INDEX('[1]111-112-113 ADDITIONAL FUND'!J6:J80,A1)</f>
        <v>811</v>
      </c>
      <c r="H45" s="42">
        <f t="shared" si="3"/>
        <v>0</v>
      </c>
    </row>
    <row r="46" spans="1:8" ht="15">
      <c r="A46" s="139"/>
      <c r="B46" s="139"/>
      <c r="C46" s="141"/>
      <c r="D46" s="141"/>
      <c r="E46" s="43" t="s">
        <v>199</v>
      </c>
      <c r="F46" s="14">
        <v>252</v>
      </c>
      <c r="G46" s="41">
        <f>INDEX('[1]111-112-113 ADDITIONAL FUND'!K6:K80,A1)</f>
        <v>3076</v>
      </c>
      <c r="H46" s="42">
        <f t="shared" si="3"/>
        <v>0</v>
      </c>
    </row>
    <row r="47" spans="1:8" ht="15.75" thickBot="1">
      <c r="A47" s="139"/>
      <c r="B47" s="139"/>
      <c r="C47" s="142"/>
      <c r="D47" s="142"/>
      <c r="E47" s="43" t="s">
        <v>199</v>
      </c>
      <c r="F47" s="14">
        <v>253</v>
      </c>
      <c r="G47" s="41">
        <f>INDEX('[1]111-112-113 ADDITIONAL FUND'!L6:L80,A1)</f>
        <v>6491</v>
      </c>
      <c r="H47" s="44">
        <f t="shared" si="3"/>
        <v>0</v>
      </c>
    </row>
    <row r="48" spans="1:8" ht="15.75" thickBot="1">
      <c r="A48" s="143" t="s">
        <v>200</v>
      </c>
      <c r="B48" s="143"/>
      <c r="C48" s="144">
        <f>SUM(C39:C47)</f>
        <v>19</v>
      </c>
      <c r="D48" s="144"/>
      <c r="E48" s="143" t="s">
        <v>201</v>
      </c>
      <c r="F48" s="143"/>
      <c r="G48" s="143"/>
      <c r="H48" s="36">
        <f>SUM(H39:H47)</f>
        <v>35904</v>
      </c>
    </row>
    <row r="49" spans="1:8" ht="15">
      <c r="A49" s="145" t="s">
        <v>202</v>
      </c>
      <c r="B49" s="145"/>
      <c r="C49" s="145"/>
      <c r="D49" s="145"/>
      <c r="E49" s="145"/>
      <c r="F49" s="145"/>
      <c r="G49" s="145"/>
      <c r="H49" s="145"/>
    </row>
    <row r="50" spans="1:8" ht="15">
      <c r="A50" s="146" t="s">
        <v>203</v>
      </c>
      <c r="B50" s="146"/>
      <c r="C50" s="48">
        <f>C27</f>
        <v>116</v>
      </c>
      <c r="D50" s="49" t="s">
        <v>204</v>
      </c>
      <c r="E50" s="50"/>
      <c r="F50" s="51" t="s">
        <v>205</v>
      </c>
      <c r="G50" s="147">
        <f>INDEX('[1] Detail 2018-19 1st FEFP'!D3:D77,A1)</f>
        <v>215995.68</v>
      </c>
      <c r="H50" s="147"/>
    </row>
    <row r="51" spans="1:8" ht="15">
      <c r="A51" s="47"/>
      <c r="B51" s="28"/>
      <c r="C51" s="52"/>
      <c r="D51" s="52"/>
      <c r="E51" s="53"/>
      <c r="F51" s="54" t="s">
        <v>206</v>
      </c>
      <c r="G51" s="148">
        <f>ROUND(C50/G50,6)</f>
        <v>0.000537</v>
      </c>
      <c r="H51" s="148"/>
    </row>
    <row r="52" spans="1:8" ht="15">
      <c r="A52" s="145" t="s">
        <v>207</v>
      </c>
      <c r="B52" s="145"/>
      <c r="C52" s="145"/>
      <c r="D52" s="145"/>
      <c r="E52" s="145"/>
      <c r="F52" s="145"/>
      <c r="G52" s="145"/>
      <c r="H52" s="145"/>
    </row>
    <row r="53" spans="1:8" ht="15">
      <c r="A53" s="146" t="s">
        <v>208</v>
      </c>
      <c r="B53" s="146"/>
      <c r="C53" s="48">
        <f>E37</f>
        <v>124.64</v>
      </c>
      <c r="D53" s="49" t="s">
        <v>204</v>
      </c>
      <c r="E53" s="50"/>
      <c r="F53" s="51" t="s">
        <v>209</v>
      </c>
      <c r="G53" s="147">
        <f>INDEX('[1] Detail 2018-19 1st FEFP'!E3:E77,A1)</f>
        <v>235485.74000000002</v>
      </c>
      <c r="H53" s="147"/>
    </row>
    <row r="54" spans="1:8" ht="15">
      <c r="A54" s="55"/>
      <c r="B54" s="37"/>
      <c r="C54" s="40"/>
      <c r="D54" s="40"/>
      <c r="E54" s="37"/>
      <c r="F54" s="56" t="s">
        <v>206</v>
      </c>
      <c r="G54" s="149">
        <f>ROUND(C53/G53,6)</f>
        <v>0.000529</v>
      </c>
      <c r="H54" s="149"/>
    </row>
    <row r="55" spans="1:8" ht="15">
      <c r="A55" s="145" t="s">
        <v>210</v>
      </c>
      <c r="B55" s="145"/>
      <c r="C55" s="145"/>
      <c r="D55" s="57" t="s">
        <v>211</v>
      </c>
      <c r="E55" s="58">
        <f>INDEX('[1] Detail 2018-19 1st FEFP'!L3:L77,A1)</f>
        <v>50590291</v>
      </c>
      <c r="F55" s="31" t="s">
        <v>212</v>
      </c>
      <c r="G55" s="59">
        <f>G51</f>
        <v>0.000537</v>
      </c>
      <c r="H55" s="27">
        <f>ROUND(E55*G55,0)</f>
        <v>27167</v>
      </c>
    </row>
    <row r="56" spans="1:8" ht="15">
      <c r="A56" s="150" t="s">
        <v>213</v>
      </c>
      <c r="B56" s="145"/>
      <c r="C56" s="145"/>
      <c r="D56" s="57"/>
      <c r="E56" s="60"/>
      <c r="F56" s="31"/>
      <c r="G56" s="59"/>
      <c r="H56" s="27"/>
    </row>
    <row r="57" spans="1:8" ht="15">
      <c r="A57" s="151" t="s">
        <v>214</v>
      </c>
      <c r="B57" s="146"/>
      <c r="C57" s="146"/>
      <c r="D57" s="57" t="s">
        <v>211</v>
      </c>
      <c r="E57" s="58">
        <f>INDEX('[1] Detail 2018-19 1st FEFP'!J3:J77,A1)</f>
        <v>39103858</v>
      </c>
      <c r="F57" s="31" t="s">
        <v>212</v>
      </c>
      <c r="G57" s="59">
        <f>G51</f>
        <v>0.000537</v>
      </c>
      <c r="H57" s="27">
        <f>+E57*G57</f>
        <v>20998.771746000002</v>
      </c>
    </row>
    <row r="58" spans="1:8" ht="15">
      <c r="A58" s="145" t="s">
        <v>215</v>
      </c>
      <c r="B58" s="145"/>
      <c r="C58" s="145"/>
      <c r="D58" s="57" t="s">
        <v>216</v>
      </c>
      <c r="E58" s="58">
        <f>INDEX('[1] Detail 2018-19 1st FEFP'!V3:V77,A1)</f>
        <v>3197848</v>
      </c>
      <c r="F58" s="31" t="s">
        <v>212</v>
      </c>
      <c r="G58" s="59">
        <f>G51</f>
        <v>0.000537</v>
      </c>
      <c r="H58" s="27">
        <f>ROUND(E58*G58,0)</f>
        <v>1717</v>
      </c>
    </row>
    <row r="59" spans="1:8" ht="15">
      <c r="A59" s="145" t="s">
        <v>217</v>
      </c>
      <c r="B59" s="145"/>
      <c r="C59" s="145"/>
      <c r="D59" s="57" t="s">
        <v>211</v>
      </c>
      <c r="E59" s="58">
        <f>INDEX('[1] Detail 2018-19 1st FEFP'!K3:K77,A1)</f>
        <v>9965653</v>
      </c>
      <c r="F59" s="31" t="s">
        <v>212</v>
      </c>
      <c r="G59" s="59">
        <f>G51</f>
        <v>0.000537</v>
      </c>
      <c r="H59" s="27">
        <f>ROUND(E59*G59,0)</f>
        <v>5352</v>
      </c>
    </row>
    <row r="60" spans="1:8" ht="15">
      <c r="A60" s="145" t="s">
        <v>218</v>
      </c>
      <c r="B60" s="145"/>
      <c r="C60" s="145"/>
      <c r="D60" s="57" t="s">
        <v>211</v>
      </c>
      <c r="E60" s="61">
        <v>0</v>
      </c>
      <c r="F60" s="31" t="s">
        <v>212</v>
      </c>
      <c r="G60" s="59">
        <f>G51</f>
        <v>0.000537</v>
      </c>
      <c r="H60" s="27">
        <f>(6255*1.02)</f>
        <v>6380.1</v>
      </c>
    </row>
    <row r="61" spans="1:8" ht="15">
      <c r="A61" s="120" t="s">
        <v>219</v>
      </c>
      <c r="B61" s="120"/>
      <c r="C61" s="120"/>
      <c r="D61" s="14" t="s">
        <v>220</v>
      </c>
      <c r="E61" s="102"/>
      <c r="F61" s="102"/>
      <c r="G61" s="102"/>
      <c r="H61" s="62">
        <v>0</v>
      </c>
    </row>
    <row r="62" spans="1:8" ht="15">
      <c r="A62" s="120" t="s">
        <v>221</v>
      </c>
      <c r="B62" s="120"/>
      <c r="C62" s="120"/>
      <c r="D62" s="120"/>
      <c r="E62" s="120"/>
      <c r="F62" s="120"/>
      <c r="G62" s="120"/>
      <c r="H62" s="62">
        <v>0</v>
      </c>
    </row>
    <row r="63" spans="1:8" ht="15">
      <c r="A63" s="63" t="s">
        <v>222</v>
      </c>
      <c r="B63" s="28"/>
      <c r="C63" s="28"/>
      <c r="D63" s="28"/>
      <c r="E63" s="28"/>
      <c r="F63" s="28"/>
      <c r="G63" s="28"/>
      <c r="H63" s="34"/>
    </row>
    <row r="64" spans="1:8" ht="15">
      <c r="A64" s="145" t="s">
        <v>223</v>
      </c>
      <c r="B64" s="145"/>
      <c r="C64" s="145"/>
      <c r="D64" s="57" t="s">
        <v>211</v>
      </c>
      <c r="E64" s="61">
        <f>INDEX('[1] Detail 2018-19 1st FEFP'!W3:W77,A1)</f>
        <v>4855610</v>
      </c>
      <c r="F64" s="31" t="s">
        <v>212</v>
      </c>
      <c r="G64" s="59">
        <f>G51</f>
        <v>0.000537</v>
      </c>
      <c r="H64" s="27">
        <f>ROUND(E64*G64,0)</f>
        <v>2607</v>
      </c>
    </row>
    <row r="65" spans="1:8" ht="15">
      <c r="A65" s="145" t="s">
        <v>224</v>
      </c>
      <c r="B65" s="145"/>
      <c r="C65" s="145"/>
      <c r="D65" s="57" t="s">
        <v>211</v>
      </c>
      <c r="E65" s="61">
        <f>INDEX('[1] Detail 2018-19 1st FEFP'!X3:X77,A1)</f>
        <v>3347255</v>
      </c>
      <c r="F65" s="31" t="s">
        <v>212</v>
      </c>
      <c r="G65" s="59">
        <f>G51</f>
        <v>0.000537</v>
      </c>
      <c r="H65" s="27">
        <f>ROUND(E65*G65,0)</f>
        <v>1797</v>
      </c>
    </row>
    <row r="66" spans="1:8" ht="15">
      <c r="A66" s="145" t="s">
        <v>225</v>
      </c>
      <c r="B66" s="145"/>
      <c r="C66" s="145"/>
      <c r="D66" s="57" t="s">
        <v>226</v>
      </c>
      <c r="E66" s="61">
        <f>INDEX('[1] Detail 2018-19 1st FEFP'!F3:F77,A1)</f>
        <v>0</v>
      </c>
      <c r="F66" s="31" t="s">
        <v>212</v>
      </c>
      <c r="G66" s="59">
        <f>G54</f>
        <v>0.000529</v>
      </c>
      <c r="H66" s="27">
        <f>ROUND(E66*G66,0)</f>
        <v>0</v>
      </c>
    </row>
    <row r="67" spans="1:8" ht="15">
      <c r="A67" s="145" t="s">
        <v>227</v>
      </c>
      <c r="B67" s="145"/>
      <c r="C67" s="145"/>
      <c r="D67" s="57" t="s">
        <v>226</v>
      </c>
      <c r="E67" s="61">
        <f>INDEX('[1] Detail 2018-19 1st FEFP'!G3:G77,A1)</f>
        <v>0</v>
      </c>
      <c r="F67" s="31" t="s">
        <v>212</v>
      </c>
      <c r="G67" s="59">
        <f>G54</f>
        <v>0.000529</v>
      </c>
      <c r="H67" s="27">
        <v>0</v>
      </c>
    </row>
    <row r="68" spans="1:8" ht="15">
      <c r="A68" s="145" t="s">
        <v>228</v>
      </c>
      <c r="B68" s="145"/>
      <c r="C68" s="145"/>
      <c r="D68" s="57" t="s">
        <v>226</v>
      </c>
      <c r="E68" s="64">
        <f>INDEX('[1] Detail 2018-19 1st FEFP'!H3:H77,A1)</f>
        <v>9409814</v>
      </c>
      <c r="F68" s="31" t="s">
        <v>212</v>
      </c>
      <c r="G68" s="59">
        <f>G54</f>
        <v>0.000529</v>
      </c>
      <c r="H68" s="27">
        <f>ROUND(E68*G68,0)</f>
        <v>4978</v>
      </c>
    </row>
    <row r="69" spans="1:8" ht="15">
      <c r="A69" s="145" t="s">
        <v>229</v>
      </c>
      <c r="B69" s="145"/>
      <c r="C69" s="145"/>
      <c r="D69" s="57" t="s">
        <v>226</v>
      </c>
      <c r="E69" s="61">
        <v>0</v>
      </c>
      <c r="F69" s="31" t="s">
        <v>212</v>
      </c>
      <c r="G69" s="59">
        <f>G54</f>
        <v>0.000529</v>
      </c>
      <c r="H69" s="27">
        <f>(30751*1.02)</f>
        <v>31366.02</v>
      </c>
    </row>
    <row r="70" spans="1:8" ht="15">
      <c r="A70" s="145" t="s">
        <v>276</v>
      </c>
      <c r="B70" s="145"/>
      <c r="C70" s="145"/>
      <c r="D70" s="57" t="s">
        <v>226</v>
      </c>
      <c r="E70" s="58">
        <v>0</v>
      </c>
      <c r="F70" s="31" t="s">
        <v>212</v>
      </c>
      <c r="G70" s="59">
        <f>G54</f>
        <v>0.000529</v>
      </c>
      <c r="H70" s="27">
        <v>0</v>
      </c>
    </row>
    <row r="71" spans="1:8" ht="15">
      <c r="A71" s="145" t="s">
        <v>230</v>
      </c>
      <c r="B71" s="145"/>
      <c r="C71" s="145"/>
      <c r="D71" s="57" t="s">
        <v>226</v>
      </c>
      <c r="E71" s="61">
        <v>0</v>
      </c>
      <c r="F71" s="31" t="s">
        <v>212</v>
      </c>
      <c r="G71" s="59">
        <f>G54</f>
        <v>0.000529</v>
      </c>
      <c r="H71" s="27">
        <f>ROUND(E71*G71,0)</f>
        <v>0</v>
      </c>
    </row>
    <row r="72" spans="1:8" ht="15">
      <c r="A72" s="145" t="s">
        <v>231</v>
      </c>
      <c r="B72" s="145"/>
      <c r="C72" s="145"/>
      <c r="D72" s="145"/>
      <c r="E72" s="145"/>
      <c r="F72" s="145"/>
      <c r="G72" s="145"/>
      <c r="H72" s="145"/>
    </row>
    <row r="73" spans="1:8" ht="15">
      <c r="A73" s="152" t="s">
        <v>232</v>
      </c>
      <c r="B73" s="152"/>
      <c r="C73" s="153" t="s">
        <v>233</v>
      </c>
      <c r="D73" s="153"/>
      <c r="E73" s="154" t="s">
        <v>234</v>
      </c>
      <c r="F73" s="154"/>
      <c r="G73" s="154"/>
      <c r="H73" s="154"/>
    </row>
    <row r="74" spans="1:8" ht="15">
      <c r="A74" s="45" t="s">
        <v>235</v>
      </c>
      <c r="B74" s="65">
        <f>G11+G12+G17+G20+G23</f>
        <v>80.64</v>
      </c>
      <c r="C74" s="155">
        <f>G6</f>
        <v>1.0074</v>
      </c>
      <c r="D74" s="155"/>
      <c r="E74" s="66">
        <v>1314.06</v>
      </c>
      <c r="F74" s="67" t="s">
        <v>206</v>
      </c>
      <c r="G74" s="61">
        <f>ROUND(B74*C74*E74,0)-93</f>
        <v>106657</v>
      </c>
      <c r="H74" s="68"/>
    </row>
    <row r="75" spans="1:8" ht="15">
      <c r="A75" s="69" t="s">
        <v>198</v>
      </c>
      <c r="B75" s="65">
        <f>G13+G14+G18+G21+G24</f>
        <v>44</v>
      </c>
      <c r="C75" s="155">
        <f>G6</f>
        <v>1.0074</v>
      </c>
      <c r="D75" s="155"/>
      <c r="E75" s="66">
        <v>896.32</v>
      </c>
      <c r="F75" s="67" t="s">
        <v>206</v>
      </c>
      <c r="G75" s="61">
        <f>ROUND(B75*C75*E75,0)-130</f>
        <v>39600</v>
      </c>
      <c r="H75" s="70"/>
    </row>
    <row r="76" spans="1:8" ht="15.75" thickBot="1">
      <c r="A76" s="71" t="s">
        <v>199</v>
      </c>
      <c r="B76" s="72">
        <f>G15+G16+G19+G22+G25+G26</f>
        <v>0</v>
      </c>
      <c r="C76" s="155">
        <f>G6</f>
        <v>1.0074</v>
      </c>
      <c r="D76" s="155"/>
      <c r="E76" s="66">
        <f>'[1] Detail 2018-19 1st FEFP'!AH3</f>
        <v>903.5</v>
      </c>
      <c r="F76" s="67" t="s">
        <v>206</v>
      </c>
      <c r="G76" s="61">
        <f>ROUND(B76*C76*E76,0)</f>
        <v>0</v>
      </c>
      <c r="H76" s="70"/>
    </row>
    <row r="77" spans="1:8" ht="15.75" thickBot="1">
      <c r="A77" s="73" t="s">
        <v>236</v>
      </c>
      <c r="B77" s="74">
        <f>SUM(B74:B76)</f>
        <v>124.64</v>
      </c>
      <c r="C77" s="156" t="s">
        <v>237</v>
      </c>
      <c r="D77" s="157"/>
      <c r="E77" s="157"/>
      <c r="F77" s="157"/>
      <c r="G77" s="157"/>
      <c r="H77" s="27">
        <f>IF(A1=75,0,G76+G75+G74)</f>
        <v>146257</v>
      </c>
    </row>
    <row r="78" spans="1:8" ht="15">
      <c r="A78" s="158" t="s">
        <v>238</v>
      </c>
      <c r="B78" s="158"/>
      <c r="C78" s="158"/>
      <c r="D78" s="158"/>
      <c r="E78" s="158"/>
      <c r="F78" s="158"/>
      <c r="G78" s="158"/>
      <c r="H78" s="158"/>
    </row>
    <row r="79" spans="1:8" ht="15">
      <c r="A79" s="145" t="s">
        <v>239</v>
      </c>
      <c r="B79" s="145"/>
      <c r="C79" s="145"/>
      <c r="D79" s="57" t="s">
        <v>240</v>
      </c>
      <c r="E79" s="159"/>
      <c r="F79" s="159"/>
      <c r="G79" s="159"/>
      <c r="H79" s="159"/>
    </row>
    <row r="80" spans="1:8" ht="15">
      <c r="A80" s="160" t="s">
        <v>241</v>
      </c>
      <c r="B80" s="160"/>
      <c r="C80" s="161"/>
      <c r="D80" s="161"/>
      <c r="E80" s="161"/>
      <c r="F80" s="15" t="s">
        <v>242</v>
      </c>
      <c r="G80" s="75">
        <f>IF(A1&gt;67,0,INDEX('[1]Transportation Per Student'!F10:F76,A1))</f>
        <v>406</v>
      </c>
      <c r="H80" s="27">
        <f>ROUND(G80*C80,0)</f>
        <v>0</v>
      </c>
    </row>
    <row r="81" spans="1:8" ht="15">
      <c r="A81" s="160" t="s">
        <v>243</v>
      </c>
      <c r="B81" s="160"/>
      <c r="C81" s="162"/>
      <c r="D81" s="162"/>
      <c r="E81" s="162"/>
      <c r="F81" s="15" t="s">
        <v>242</v>
      </c>
      <c r="G81" s="75">
        <f>IF(A1&gt;67,0,INDEX('[1]Transportation Per Student'!J10:J76,A1))</f>
        <v>1429</v>
      </c>
      <c r="H81" s="27">
        <f>ROUND(G81*C81,0)</f>
        <v>0</v>
      </c>
    </row>
    <row r="82" spans="1:8" ht="15">
      <c r="A82" s="145" t="s">
        <v>244</v>
      </c>
      <c r="B82" s="145"/>
      <c r="C82" s="145"/>
      <c r="D82" s="14" t="s">
        <v>245</v>
      </c>
      <c r="E82" s="102"/>
      <c r="F82" s="102"/>
      <c r="G82" s="102"/>
      <c r="H82" s="102"/>
    </row>
    <row r="83" spans="1:8" ht="45">
      <c r="A83" s="163" t="s">
        <v>246</v>
      </c>
      <c r="B83" s="163"/>
      <c r="C83" s="164" t="s">
        <v>247</v>
      </c>
      <c r="D83" s="164"/>
      <c r="E83" s="165" t="s">
        <v>248</v>
      </c>
      <c r="F83" s="165"/>
      <c r="G83" s="38" t="s">
        <v>249</v>
      </c>
      <c r="H83" s="76" t="s">
        <v>250</v>
      </c>
    </row>
    <row r="84" spans="1:8" ht="15">
      <c r="A84" s="131" t="s">
        <v>251</v>
      </c>
      <c r="B84" s="131"/>
      <c r="C84" s="162"/>
      <c r="D84" s="162"/>
      <c r="E84" s="166">
        <f>IF(C84=0,0,INDEX('[1] Detail 2018-19 1st FEFP'!Z3:Z77,A1))</f>
        <v>0</v>
      </c>
      <c r="F84" s="166"/>
      <c r="G84" s="77">
        <f>IF(C84=0,0,'[1] Detail 2018-19 1st FEFP'!AP3)</f>
        <v>0</v>
      </c>
      <c r="H84" s="27">
        <f>ROUND((G84+E84)*C84,0)</f>
        <v>0</v>
      </c>
    </row>
    <row r="85" spans="1:8" ht="15">
      <c r="A85" s="131" t="s">
        <v>252</v>
      </c>
      <c r="B85" s="131"/>
      <c r="C85" s="162"/>
      <c r="D85" s="162"/>
      <c r="E85" s="167">
        <f>ROUND(E84/2,2)</f>
        <v>0</v>
      </c>
      <c r="F85" s="167"/>
      <c r="G85" s="78">
        <f>IF(C85=0,0,ROUND('[1] Detail 2018-19 1st FEFP'!AP3/2,2))</f>
        <v>0</v>
      </c>
      <c r="H85" s="27">
        <f>ROUND((G85+E85)*C85,0)</f>
        <v>0</v>
      </c>
    </row>
    <row r="86" spans="1:8" ht="15.75" thickBot="1">
      <c r="A86" s="122" t="s">
        <v>253</v>
      </c>
      <c r="B86" s="122"/>
      <c r="C86" s="162"/>
      <c r="D86" s="162"/>
      <c r="E86" s="168"/>
      <c r="F86" s="168"/>
      <c r="G86" s="79">
        <f>IF(G84&gt;0,'[1] Detail 2018-19 1st FEFP'!AQ3,0)</f>
        <v>0</v>
      </c>
      <c r="H86" s="34">
        <f>ROUND(G86*C86,0)</f>
        <v>0</v>
      </c>
    </row>
    <row r="87" spans="1:8" ht="15.75" thickBot="1">
      <c r="A87" s="127" t="s">
        <v>250</v>
      </c>
      <c r="B87" s="127"/>
      <c r="C87" s="80"/>
      <c r="D87" s="80"/>
      <c r="E87" s="80"/>
      <c r="F87" s="80"/>
      <c r="G87" s="80"/>
      <c r="H87" s="81">
        <f>SUM(H84:H86)</f>
        <v>0</v>
      </c>
    </row>
    <row r="88" spans="1:8" ht="15">
      <c r="A88" s="145" t="s">
        <v>254</v>
      </c>
      <c r="B88" s="145"/>
      <c r="C88" s="145"/>
      <c r="D88" s="82" t="s">
        <v>255</v>
      </c>
      <c r="E88" s="169"/>
      <c r="F88" s="169"/>
      <c r="G88" s="169"/>
      <c r="H88" s="62">
        <v>0</v>
      </c>
    </row>
    <row r="89" spans="1:8" ht="15">
      <c r="A89" s="145" t="s">
        <v>256</v>
      </c>
      <c r="B89" s="145"/>
      <c r="C89" s="145"/>
      <c r="D89" s="82" t="s">
        <v>257</v>
      </c>
      <c r="E89" s="169"/>
      <c r="F89" s="169"/>
      <c r="G89" s="169"/>
      <c r="H89" s="62">
        <v>0</v>
      </c>
    </row>
    <row r="90" spans="1:8" ht="15.75" thickBot="1">
      <c r="A90" s="143" t="s">
        <v>250</v>
      </c>
      <c r="B90" s="143"/>
      <c r="C90" s="143"/>
      <c r="D90" s="143"/>
      <c r="E90" s="143"/>
      <c r="F90" s="143"/>
      <c r="G90" s="143"/>
      <c r="H90" s="83">
        <f>SUM(H89,H88,H87,H81,H80,H77,H71,H70,H69,H67,H66,H62,H61,H60,H59,H58,H57,H55,H48,H37,H68,H64,H65)</f>
        <v>819477.891746</v>
      </c>
    </row>
    <row r="91" spans="1:8" ht="15.75" thickTop="1">
      <c r="A91" s="145">
        <v>36</v>
      </c>
      <c r="B91" s="145"/>
      <c r="C91" s="145"/>
      <c r="D91" s="145"/>
      <c r="E91" s="145"/>
      <c r="F91" s="145"/>
      <c r="G91" s="46" t="s">
        <v>258</v>
      </c>
      <c r="H91" s="84"/>
    </row>
    <row r="92" spans="1:8" ht="15">
      <c r="A92" s="146" t="s">
        <v>259</v>
      </c>
      <c r="B92" s="146"/>
      <c r="C92" s="146"/>
      <c r="D92" s="146"/>
      <c r="E92" s="146"/>
      <c r="F92" s="146"/>
      <c r="G92" s="85"/>
      <c r="H92" s="42">
        <f>'[1]75% or more ESE Calc'!H89</f>
        <v>0</v>
      </c>
    </row>
    <row r="93" spans="1:8" ht="13.5">
      <c r="A93" s="170">
        <v>17</v>
      </c>
      <c r="B93" s="170"/>
      <c r="C93" s="170"/>
      <c r="D93" s="170"/>
      <c r="E93" s="170"/>
      <c r="F93" s="170"/>
      <c r="G93" s="170"/>
      <c r="H93" s="170"/>
    </row>
    <row r="94" spans="1:8" ht="13.5">
      <c r="A94" s="172" t="s">
        <v>260</v>
      </c>
      <c r="B94" s="172"/>
      <c r="C94" s="172"/>
      <c r="D94" s="172"/>
      <c r="E94" s="172"/>
      <c r="F94" s="172"/>
      <c r="G94" s="172"/>
      <c r="H94" s="172"/>
    </row>
    <row r="95" spans="1:8" ht="13.5">
      <c r="A95" s="170" t="s">
        <v>261</v>
      </c>
      <c r="B95" s="170"/>
      <c r="C95" s="170"/>
      <c r="D95" s="170"/>
      <c r="E95" s="170"/>
      <c r="F95" s="170"/>
      <c r="G95" s="170"/>
      <c r="H95" s="170"/>
    </row>
    <row r="96" spans="1:8" ht="13.5">
      <c r="A96" s="170" t="s">
        <v>262</v>
      </c>
      <c r="B96" s="170"/>
      <c r="C96" s="170"/>
      <c r="D96" s="170"/>
      <c r="E96" s="170"/>
      <c r="F96" s="170"/>
      <c r="G96" s="170"/>
      <c r="H96" s="170"/>
    </row>
    <row r="97" spans="1:8" ht="13.5">
      <c r="A97" s="172" t="s">
        <v>263</v>
      </c>
      <c r="B97" s="172"/>
      <c r="C97" s="172"/>
      <c r="D97" s="172"/>
      <c r="E97" s="172"/>
      <c r="F97" s="172"/>
      <c r="G97" s="172"/>
      <c r="H97" s="172"/>
    </row>
    <row r="98" spans="1:8" ht="13.5">
      <c r="A98" s="172" t="s">
        <v>264</v>
      </c>
      <c r="B98" s="172"/>
      <c r="C98" s="172"/>
      <c r="D98" s="172"/>
      <c r="E98" s="172"/>
      <c r="F98" s="172"/>
      <c r="G98" s="172"/>
      <c r="H98" s="172"/>
    </row>
    <row r="99" spans="1:8" ht="13.5">
      <c r="A99" s="172" t="s">
        <v>265</v>
      </c>
      <c r="B99" s="172"/>
      <c r="C99" s="172"/>
      <c r="D99" s="172"/>
      <c r="E99" s="172"/>
      <c r="F99" s="172"/>
      <c r="G99" s="172"/>
      <c r="H99" s="172"/>
    </row>
    <row r="100" spans="1:8" ht="13.5">
      <c r="A100" s="172" t="s">
        <v>266</v>
      </c>
      <c r="B100" s="172"/>
      <c r="C100" s="172"/>
      <c r="D100" s="172"/>
      <c r="E100" s="172"/>
      <c r="F100" s="172"/>
      <c r="G100" s="172"/>
      <c r="H100" s="172"/>
    </row>
    <row r="101" spans="1:8" ht="13.5">
      <c r="A101" s="172" t="s">
        <v>267</v>
      </c>
      <c r="B101" s="172"/>
      <c r="C101" s="172"/>
      <c r="D101" s="172"/>
      <c r="E101" s="172"/>
      <c r="F101" s="172"/>
      <c r="G101" s="172"/>
      <c r="H101" s="172"/>
    </row>
    <row r="102" spans="1:8" ht="13.5">
      <c r="A102" s="170" t="s">
        <v>268</v>
      </c>
      <c r="B102" s="170"/>
      <c r="C102" s="170"/>
      <c r="D102" s="170"/>
      <c r="E102" s="170"/>
      <c r="F102" s="170"/>
      <c r="G102" s="170"/>
      <c r="H102" s="170"/>
    </row>
    <row r="103" spans="1:8" ht="13.5">
      <c r="A103" s="175" t="s">
        <v>269</v>
      </c>
      <c r="B103" s="175"/>
      <c r="C103" s="175"/>
      <c r="D103" s="175"/>
      <c r="E103" s="175"/>
      <c r="F103" s="175"/>
      <c r="G103" s="175"/>
      <c r="H103" s="175"/>
    </row>
    <row r="104" spans="1:8" ht="13.5">
      <c r="A104" s="176" t="s">
        <v>270</v>
      </c>
      <c r="B104" s="175"/>
      <c r="C104" s="175"/>
      <c r="D104" s="175"/>
      <c r="E104" s="175"/>
      <c r="F104" s="175"/>
      <c r="G104" s="175"/>
      <c r="H104" s="175"/>
    </row>
    <row r="105" spans="1:8" ht="13.5">
      <c r="A105" s="171" t="s">
        <v>271</v>
      </c>
      <c r="B105" s="171"/>
      <c r="C105" s="171"/>
      <c r="D105" s="171"/>
      <c r="E105" s="171"/>
      <c r="F105" s="171"/>
      <c r="G105" s="171"/>
      <c r="H105" s="171"/>
    </row>
    <row r="106" spans="1:8" ht="13.5">
      <c r="A106" s="171" t="s">
        <v>272</v>
      </c>
      <c r="B106" s="171"/>
      <c r="C106" s="171"/>
      <c r="D106" s="171"/>
      <c r="E106" s="171"/>
      <c r="F106" s="171"/>
      <c r="G106" s="171"/>
      <c r="H106" s="171"/>
    </row>
    <row r="107" spans="1:8" ht="13.5">
      <c r="A107" s="173" t="s">
        <v>273</v>
      </c>
      <c r="B107" s="173"/>
      <c r="C107" s="173"/>
      <c r="D107" s="173"/>
      <c r="E107" s="173"/>
      <c r="F107" s="173"/>
      <c r="G107" s="173"/>
      <c r="H107" s="173"/>
    </row>
    <row r="108" spans="1:8" ht="13.5">
      <c r="A108" s="171" t="s">
        <v>274</v>
      </c>
      <c r="B108" s="171"/>
      <c r="C108" s="171"/>
      <c r="D108" s="171"/>
      <c r="E108" s="171"/>
      <c r="F108" s="171"/>
      <c r="G108" s="171"/>
      <c r="H108" s="171"/>
    </row>
    <row r="109" spans="1:8" ht="13.5">
      <c r="A109" s="174" t="s">
        <v>275</v>
      </c>
      <c r="B109" s="174"/>
      <c r="C109" s="174"/>
      <c r="D109" s="174"/>
      <c r="E109" s="174"/>
      <c r="F109" s="174"/>
      <c r="G109" s="174"/>
      <c r="H109" s="174"/>
    </row>
    <row r="110" spans="1:8" ht="13.5">
      <c r="A110" s="174"/>
      <c r="B110" s="174"/>
      <c r="C110" s="174"/>
      <c r="D110" s="174"/>
      <c r="E110" s="174"/>
      <c r="F110" s="174"/>
      <c r="G110" s="174"/>
      <c r="H110" s="174"/>
    </row>
    <row r="111" spans="1:8" ht="15">
      <c r="A111" s="86"/>
      <c r="B111" s="52"/>
      <c r="C111" s="52"/>
      <c r="D111" s="52"/>
      <c r="E111" s="52"/>
      <c r="F111" s="52"/>
      <c r="G111" s="52"/>
      <c r="H111" s="52"/>
    </row>
  </sheetData>
  <sheetProtection/>
  <mergeCells count="182">
    <mergeCell ref="A106:H106"/>
    <mergeCell ref="A107:H107"/>
    <mergeCell ref="A108:H108"/>
    <mergeCell ref="A109:H109"/>
    <mergeCell ref="A110:H110"/>
    <mergeCell ref="A100:H100"/>
    <mergeCell ref="A101:H101"/>
    <mergeCell ref="A102:H102"/>
    <mergeCell ref="A103:H103"/>
    <mergeCell ref="A104:H104"/>
    <mergeCell ref="A105:H105"/>
    <mergeCell ref="A94:H94"/>
    <mergeCell ref="A95:H95"/>
    <mergeCell ref="A96:H96"/>
    <mergeCell ref="A97:H97"/>
    <mergeCell ref="A98:H98"/>
    <mergeCell ref="A99:H99"/>
    <mergeCell ref="A89:C89"/>
    <mergeCell ref="E89:G89"/>
    <mergeCell ref="A90:G90"/>
    <mergeCell ref="A91:F91"/>
    <mergeCell ref="A92:F92"/>
    <mergeCell ref="A93:H93"/>
    <mergeCell ref="A86:B86"/>
    <mergeCell ref="C86:D86"/>
    <mergeCell ref="E86:F86"/>
    <mergeCell ref="A87:B87"/>
    <mergeCell ref="A88:C88"/>
    <mergeCell ref="E88:G88"/>
    <mergeCell ref="A84:B84"/>
    <mergeCell ref="C84:D84"/>
    <mergeCell ref="E84:F84"/>
    <mergeCell ref="A85:B85"/>
    <mergeCell ref="C85:D85"/>
    <mergeCell ref="E85:F85"/>
    <mergeCell ref="A81:B81"/>
    <mergeCell ref="C81:E81"/>
    <mergeCell ref="A82:C82"/>
    <mergeCell ref="E82:H82"/>
    <mergeCell ref="A83:B83"/>
    <mergeCell ref="C83:D83"/>
    <mergeCell ref="E83:F83"/>
    <mergeCell ref="C76:D76"/>
    <mergeCell ref="C77:G77"/>
    <mergeCell ref="A78:H78"/>
    <mergeCell ref="A79:C79"/>
    <mergeCell ref="E79:H79"/>
    <mergeCell ref="A80:B80"/>
    <mergeCell ref="C80:E80"/>
    <mergeCell ref="A72:H72"/>
    <mergeCell ref="A73:B73"/>
    <mergeCell ref="C73:D73"/>
    <mergeCell ref="E73:H73"/>
    <mergeCell ref="C74:D74"/>
    <mergeCell ref="C75:D75"/>
    <mergeCell ref="A66:C66"/>
    <mergeCell ref="A67:C67"/>
    <mergeCell ref="A68:C68"/>
    <mergeCell ref="A69:C69"/>
    <mergeCell ref="A70:C70"/>
    <mergeCell ref="A71:C71"/>
    <mergeCell ref="A60:C60"/>
    <mergeCell ref="A61:C61"/>
    <mergeCell ref="E61:G61"/>
    <mergeCell ref="A62:G62"/>
    <mergeCell ref="A64:C64"/>
    <mergeCell ref="A65:C65"/>
    <mergeCell ref="G54:H54"/>
    <mergeCell ref="A55:C55"/>
    <mergeCell ref="A56:C56"/>
    <mergeCell ref="A57:C57"/>
    <mergeCell ref="A58:C58"/>
    <mergeCell ref="A59:C59"/>
    <mergeCell ref="A50:B50"/>
    <mergeCell ref="G50:H50"/>
    <mergeCell ref="G51:H51"/>
    <mergeCell ref="A52:H52"/>
    <mergeCell ref="A53:B53"/>
    <mergeCell ref="G53:H53"/>
    <mergeCell ref="C46:D46"/>
    <mergeCell ref="C47:D47"/>
    <mergeCell ref="A48:B48"/>
    <mergeCell ref="C48:D48"/>
    <mergeCell ref="E48:G48"/>
    <mergeCell ref="A49:H49"/>
    <mergeCell ref="A38:B38"/>
    <mergeCell ref="C38:D38"/>
    <mergeCell ref="A39:B47"/>
    <mergeCell ref="C39:D39"/>
    <mergeCell ref="C40:D40"/>
    <mergeCell ref="C41:D41"/>
    <mergeCell ref="C42:D42"/>
    <mergeCell ref="C43:D43"/>
    <mergeCell ref="C44:D44"/>
    <mergeCell ref="C45:D45"/>
    <mergeCell ref="A35:B35"/>
    <mergeCell ref="C35:G35"/>
    <mergeCell ref="A36:D36"/>
    <mergeCell ref="F36:G36"/>
    <mergeCell ref="A37:D37"/>
    <mergeCell ref="F37:G37"/>
    <mergeCell ref="A32:B32"/>
    <mergeCell ref="C32:G32"/>
    <mergeCell ref="A33:B33"/>
    <mergeCell ref="C33:G33"/>
    <mergeCell ref="A34:B34"/>
    <mergeCell ref="C34:G34"/>
    <mergeCell ref="A28:G28"/>
    <mergeCell ref="A29:B29"/>
    <mergeCell ref="C29:G29"/>
    <mergeCell ref="A30:B30"/>
    <mergeCell ref="C30:G30"/>
    <mergeCell ref="A31:B31"/>
    <mergeCell ref="C31:G31"/>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6:B6"/>
    <mergeCell ref="C6:D6"/>
    <mergeCell ref="E6:F6"/>
    <mergeCell ref="G6:H6"/>
    <mergeCell ref="E8:F8"/>
    <mergeCell ref="A9:B9"/>
    <mergeCell ref="C9:D9"/>
    <mergeCell ref="E9:F9"/>
    <mergeCell ref="B1:H1"/>
    <mergeCell ref="A2:H2"/>
    <mergeCell ref="A3:H3"/>
    <mergeCell ref="A4:B4"/>
    <mergeCell ref="C4:D4"/>
    <mergeCell ref="A5:H5"/>
  </mergeCells>
  <printOptions/>
  <pageMargins left="0.7" right="0.7" top="0.75" bottom="0.75" header="0.3" footer="0.3"/>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Mestre</dc:creator>
  <cp:keywords/>
  <dc:description/>
  <cp:lastModifiedBy>Heather Fischer</cp:lastModifiedBy>
  <cp:lastPrinted>2019-06-20T16:32:31Z</cp:lastPrinted>
  <dcterms:created xsi:type="dcterms:W3CDTF">2019-06-18T20:53:59Z</dcterms:created>
  <dcterms:modified xsi:type="dcterms:W3CDTF">2019-08-05T13:09:31Z</dcterms:modified>
  <cp:category/>
  <cp:version/>
  <cp:contentType/>
  <cp:contentStatus/>
</cp:coreProperties>
</file>