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Budget" sheetId="1" r:id="rId4"/>
    <sheet name="FEFP" sheetId="2" r:id="rId5"/>
    <sheet name="Salaries" sheetId="3" r:id="rId6"/>
  </sheets>
</workbook>
</file>

<file path=xl/sharedStrings.xml><?xml version="1.0" encoding="utf-8"?>
<sst xmlns="http://schemas.openxmlformats.org/spreadsheetml/2006/main" uniqueCount="273">
  <si>
    <t>Jul 21</t>
  </si>
  <si>
    <t>Aug 21</t>
  </si>
  <si>
    <t>Sep 21</t>
  </si>
  <si>
    <t>Oct 21</t>
  </si>
  <si>
    <t>Nov 21</t>
  </si>
  <si>
    <t>Dec 21</t>
  </si>
  <si>
    <t>Jan 22</t>
  </si>
  <si>
    <t>Feb 22</t>
  </si>
  <si>
    <t>Mar 22</t>
  </si>
  <si>
    <t>Apr 22</t>
  </si>
  <si>
    <t>May 22</t>
  </si>
  <si>
    <t>Jun 22</t>
  </si>
  <si>
    <t>TOTAL</t>
  </si>
  <si>
    <t>Income</t>
  </si>
  <si>
    <t>110-R · General Operating</t>
  </si>
  <si>
    <t>3310000 · FEFP</t>
  </si>
  <si>
    <t>3310001 · Base Student Allocation</t>
  </si>
  <si>
    <t>3310002 · Discretionary Local Efforts</t>
  </si>
  <si>
    <t>3310003 · Mileage Compression</t>
  </si>
  <si>
    <t>3310004 · Discretionary Lottery</t>
  </si>
  <si>
    <t>3310005 · Supplemental Academic Instructi</t>
  </si>
  <si>
    <t>3310006 · ESE Guaranteed</t>
  </si>
  <si>
    <t>3310011 · Compression</t>
  </si>
  <si>
    <t>3310013 · Proration of Funds</t>
  </si>
  <si>
    <t>3310014 · Digital Classroom</t>
  </si>
  <si>
    <t>3310215 · Mental Health</t>
  </si>
  <si>
    <t>3310216 · Reading Allocation</t>
  </si>
  <si>
    <t>3310217 · Safe Schools</t>
  </si>
  <si>
    <t>3310220 · Teacher Salary Allocation</t>
  </si>
  <si>
    <t>3334579 · Teacher Lead Program</t>
  </si>
  <si>
    <t>3336215 · Instructional Materials</t>
  </si>
  <si>
    <t>3355216 · Class Size Reduction PK-3</t>
  </si>
  <si>
    <t>3355217 · Class Size Reduction 4-8</t>
  </si>
  <si>
    <t>Total 110-R · General Operating</t>
  </si>
  <si>
    <t>3397000 · Capital Outlay</t>
  </si>
  <si>
    <t>410-R · Food Services</t>
  </si>
  <si>
    <t>3261000 · Lunch Reimbursement (State)</t>
  </si>
  <si>
    <t>3262000 · Student Breakfast Reimbursement</t>
  </si>
  <si>
    <t>Total 410-R · Food Services</t>
  </si>
  <si>
    <t>411-R · Internal Revenue</t>
  </si>
  <si>
    <t>3492001 · Contributrions &amp; Donations</t>
  </si>
  <si>
    <t>3493000 · Interest Income</t>
  </si>
  <si>
    <t>3495000 · Miscellaneous Income</t>
  </si>
  <si>
    <t>Total 411-R · Internal Revenue</t>
  </si>
  <si>
    <t>421-R · Federal Grants</t>
  </si>
  <si>
    <t>3240313 · Title 1 Income</t>
  </si>
  <si>
    <t>ESSR Grant</t>
  </si>
  <si>
    <t>3250000 · CSP Grant</t>
  </si>
  <si>
    <t>421-R · Federal Grants - Other</t>
  </si>
  <si>
    <t>Total 421-R · Federal Grants</t>
  </si>
  <si>
    <t>Total Income</t>
  </si>
  <si>
    <t>Expense</t>
  </si>
  <si>
    <t>110-E · Expenditures</t>
  </si>
  <si>
    <t>5100000 · Instruction</t>
  </si>
  <si>
    <t>5100120 · Classroom Teachers</t>
  </si>
  <si>
    <t>5100160 · Other Support Services</t>
  </si>
  <si>
    <t>5100220 · FICA</t>
  </si>
  <si>
    <t>5100230 · Group Insurance</t>
  </si>
  <si>
    <t>5100250 · Unemployment Compensation</t>
  </si>
  <si>
    <t>5100510 · Classroom Supplies</t>
  </si>
  <si>
    <t>5100730 · Dues and Subscriptions</t>
  </si>
  <si>
    <t>Total 5100000 · Instruction</t>
  </si>
  <si>
    <t>5200000 · ESE Instruction</t>
  </si>
  <si>
    <t>5200310 · Prof and Tech</t>
  </si>
  <si>
    <t>5200510 · ESE Supplies</t>
  </si>
  <si>
    <t>Total 5200000 · ESE Instruction</t>
  </si>
  <si>
    <t>6300000 · Instruction &amp; Curriculum Develo</t>
  </si>
  <si>
    <t>6300510 · Curriculum Supplies</t>
  </si>
  <si>
    <t>Total 6300000 · Instruction &amp; Curriculum Develo</t>
  </si>
  <si>
    <t>7100000 · Board Expenses</t>
  </si>
  <si>
    <t>7100310 · Professional and Technical Serv</t>
  </si>
  <si>
    <t>Total 7100000 · Board Expenses</t>
  </si>
  <si>
    <t>7200000 · General Administration</t>
  </si>
  <si>
    <t>7200310 · District Administrative Fee</t>
  </si>
  <si>
    <t>Total 7200000 · General Administration</t>
  </si>
  <si>
    <t>7300000 · School Administration</t>
  </si>
  <si>
    <t>7300110 · Admin Salary</t>
  </si>
  <si>
    <t>7300160 · Administrtive support</t>
  </si>
  <si>
    <t>7300220 · FICA Admin</t>
  </si>
  <si>
    <t>7300250 · Unemployment Comp Admin</t>
  </si>
  <si>
    <t>7300310 · Prof and Tech Admin</t>
  </si>
  <si>
    <t>7300311 · Legal</t>
  </si>
  <si>
    <t>7300330 · Travel Costs</t>
  </si>
  <si>
    <t>7300390 · Bank Fees</t>
  </si>
  <si>
    <t>7300391 · Advertising</t>
  </si>
  <si>
    <t>7300510 · Office Supplies</t>
  </si>
  <si>
    <t>7300730 · Dues and Subscriptions</t>
  </si>
  <si>
    <t>Total 7300000 · School Administration</t>
  </si>
  <si>
    <t>7500000 · Fiscal Services</t>
  </si>
  <si>
    <t>7500310 · Professional &amp; Technical Servic</t>
  </si>
  <si>
    <t>Total 7500000 · Fiscal Services</t>
  </si>
  <si>
    <t>7720000 · Information Services</t>
  </si>
  <si>
    <t xml:space="preserve">7720640 · Computer </t>
  </si>
  <si>
    <t>Total 7720000 · Information Services</t>
  </si>
  <si>
    <t>7900000 · Operations of the Plant</t>
  </si>
  <si>
    <t>7900310 · Payroll Expenses</t>
  </si>
  <si>
    <t>7900320 · Insurance and Bond Premium</t>
  </si>
  <si>
    <t>7900360 · Facilities Rental</t>
  </si>
  <si>
    <t>7900390 · Purchased Services</t>
  </si>
  <si>
    <t>7900391 · Security</t>
  </si>
  <si>
    <t>7900730 · Dues and Fees</t>
  </si>
  <si>
    <t>Total 7900000 · Operations of the Plant</t>
  </si>
  <si>
    <t>8100000 · Maintenance of Plant</t>
  </si>
  <si>
    <t>8100310 · Repair and Maintenance Prof and</t>
  </si>
  <si>
    <t>8100350 · Repairs and Maintenance</t>
  </si>
  <si>
    <t>Total 8100000 · Maintenance of Plant</t>
  </si>
  <si>
    <t>Total 110-E · Expenditures</t>
  </si>
  <si>
    <t>410-E · Food Service Expenditure</t>
  </si>
  <si>
    <t>7600000 · Food Service Expenses</t>
  </si>
  <si>
    <t>7600570 · Food</t>
  </si>
  <si>
    <t>Total 7600000 · Food Service Expenses</t>
  </si>
  <si>
    <t>Total 410-E · Food Service Expenditure</t>
  </si>
  <si>
    <t>Total Expense</t>
  </si>
  <si>
    <t>Net Income</t>
  </si>
  <si>
    <t>(Insert district number in cell A1, enter, then strike F9. Your district data then pulls from Calculation Detail Sheets)</t>
  </si>
  <si>
    <t xml:space="preserve"> Revenue Estimate Worksheet for___________Charter School </t>
  </si>
  <si>
    <t>Based on the 2021-22 FEFP Conference Calculation</t>
  </si>
  <si>
    <t xml:space="preserve">School District: </t>
  </si>
  <si>
    <t>Hillsborough</t>
  </si>
  <si>
    <t>1.   2021-22 FEFP State and Local Funding</t>
  </si>
  <si>
    <t>Base Student Allocation</t>
  </si>
  <si>
    <t xml:space="preserve">District Cost Differential: </t>
  </si>
  <si>
    <t>2021-22</t>
  </si>
  <si>
    <t>Program</t>
  </si>
  <si>
    <t>Weighted FTE</t>
  </si>
  <si>
    <t>Base Funding</t>
  </si>
  <si>
    <t>Number of FTE</t>
  </si>
  <si>
    <t>Cost Factor</t>
  </si>
  <si>
    <t>(2) x (3)</t>
  </si>
  <si>
    <t>(WFTE x BSA x DCD)</t>
  </si>
  <si>
    <t>(1)</t>
  </si>
  <si>
    <t>(2)</t>
  </si>
  <si>
    <t>(3)</t>
  </si>
  <si>
    <t>(4)</t>
  </si>
  <si>
    <t>(5)</t>
  </si>
  <si>
    <t>101 Basic K-3</t>
  </si>
  <si>
    <t>111 Basic K-3 with ESE Services</t>
  </si>
  <si>
    <t>102 Basic 4-8</t>
  </si>
  <si>
    <t>112 Basic 4-8 with ESE Services</t>
  </si>
  <si>
    <t>103 Basic 9-12</t>
  </si>
  <si>
    <t>113 Basic 9-12 with ESE Services</t>
  </si>
  <si>
    <r>
      <rPr>
        <b val="1"/>
        <sz val="12"/>
        <color indexed="8"/>
        <rFont val="Times New Roman"/>
      </rPr>
      <t xml:space="preserve">254 ESE Level 4 </t>
    </r>
    <r>
      <rPr>
        <b val="1"/>
        <i val="1"/>
        <sz val="12"/>
        <color indexed="8"/>
        <rFont val="Times New Roman"/>
      </rPr>
      <t>(Grade Level PK-3</t>
    </r>
    <r>
      <rPr>
        <b val="1"/>
        <sz val="12"/>
        <color indexed="8"/>
        <rFont val="Times New Roman"/>
      </rPr>
      <t>)</t>
    </r>
  </si>
  <si>
    <r>
      <rPr>
        <b val="1"/>
        <sz val="12"/>
        <color indexed="8"/>
        <rFont val="Times New Roman"/>
      </rPr>
      <t xml:space="preserve">254 ESE Level 4 </t>
    </r>
    <r>
      <rPr>
        <b val="1"/>
        <i val="1"/>
        <sz val="12"/>
        <color indexed="8"/>
        <rFont val="Times New Roman"/>
      </rPr>
      <t>(Grade Level 4-8)</t>
    </r>
  </si>
  <si>
    <r>
      <rPr>
        <b val="1"/>
        <sz val="12"/>
        <color indexed="8"/>
        <rFont val="Times New Roman"/>
      </rPr>
      <t>254 ESE Level 4</t>
    </r>
    <r>
      <rPr>
        <b val="1"/>
        <i val="1"/>
        <sz val="12"/>
        <color indexed="8"/>
        <rFont val="Times New Roman"/>
      </rPr>
      <t xml:space="preserve"> (Grade Level 9-12)</t>
    </r>
  </si>
  <si>
    <r>
      <rPr>
        <b val="1"/>
        <sz val="12"/>
        <color indexed="8"/>
        <rFont val="Times New Roman"/>
      </rPr>
      <t xml:space="preserve">255 ESE Level 5 </t>
    </r>
    <r>
      <rPr>
        <b val="1"/>
        <i val="1"/>
        <sz val="12"/>
        <color indexed="8"/>
        <rFont val="Times New Roman"/>
      </rPr>
      <t>(Grade Level PK-3</t>
    </r>
    <r>
      <rPr>
        <b val="1"/>
        <sz val="12"/>
        <color indexed="8"/>
        <rFont val="Times New Roman"/>
      </rPr>
      <t>)</t>
    </r>
  </si>
  <si>
    <r>
      <rPr>
        <b val="1"/>
        <sz val="12"/>
        <color indexed="8"/>
        <rFont val="Times New Roman"/>
      </rPr>
      <t xml:space="preserve">255 ESE Level 5 </t>
    </r>
    <r>
      <rPr>
        <b val="1"/>
        <i val="1"/>
        <sz val="12"/>
        <color indexed="8"/>
        <rFont val="Times New Roman"/>
      </rPr>
      <t>(Grade Level 4-8)</t>
    </r>
  </si>
  <si>
    <r>
      <rPr>
        <b val="1"/>
        <sz val="12"/>
        <color indexed="8"/>
        <rFont val="Times New Roman"/>
      </rPr>
      <t>255 ESE Level 5</t>
    </r>
    <r>
      <rPr>
        <b val="1"/>
        <i val="1"/>
        <sz val="12"/>
        <color indexed="8"/>
        <rFont val="Times New Roman"/>
      </rPr>
      <t xml:space="preserve"> (Grade Level 9-12)</t>
    </r>
  </si>
  <si>
    <r>
      <rPr>
        <b val="1"/>
        <sz val="12"/>
        <color indexed="8"/>
        <rFont val="Times New Roman"/>
      </rPr>
      <t xml:space="preserve">130 ESOL </t>
    </r>
    <r>
      <rPr>
        <b val="1"/>
        <i val="1"/>
        <sz val="12"/>
        <color indexed="8"/>
        <rFont val="Times New Roman"/>
      </rPr>
      <t>(Grade Level PK-3)</t>
    </r>
  </si>
  <si>
    <r>
      <rPr>
        <b val="1"/>
        <sz val="12"/>
        <color indexed="8"/>
        <rFont val="Times New Roman"/>
      </rPr>
      <t xml:space="preserve">130 ESOL </t>
    </r>
    <r>
      <rPr>
        <b val="1"/>
        <i val="1"/>
        <sz val="12"/>
        <color indexed="8"/>
        <rFont val="Times New Roman"/>
      </rPr>
      <t>(Grade Level 4-8)</t>
    </r>
  </si>
  <si>
    <r>
      <rPr>
        <b val="1"/>
        <sz val="12"/>
        <color indexed="8"/>
        <rFont val="Times New Roman"/>
      </rPr>
      <t xml:space="preserve">130 ESOL </t>
    </r>
    <r>
      <rPr>
        <b val="1"/>
        <i val="1"/>
        <sz val="12"/>
        <color indexed="8"/>
        <rFont val="Times New Roman"/>
      </rPr>
      <t>(Grade Level 9-12)</t>
    </r>
  </si>
  <si>
    <r>
      <rPr>
        <b val="1"/>
        <sz val="12"/>
        <color indexed="8"/>
        <rFont val="Times New Roman"/>
      </rPr>
      <t xml:space="preserve">300 Career Education </t>
    </r>
    <r>
      <rPr>
        <b val="1"/>
        <i val="1"/>
        <sz val="12"/>
        <color indexed="8"/>
        <rFont val="Times New Roman"/>
      </rPr>
      <t>(Grades 9-12)</t>
    </r>
  </si>
  <si>
    <t>Totals</t>
  </si>
  <si>
    <t>Letters in Parentheses Refer to Notes at Bottom of Worksheet:</t>
  </si>
  <si>
    <t>Additional FTE (a)</t>
  </si>
  <si>
    <r>
      <rPr>
        <b val="1"/>
        <sz val="12"/>
        <color indexed="12"/>
        <rFont val="Times New Roman"/>
      </rPr>
      <t xml:space="preserve">Number of FTE
</t>
    </r>
    <r>
      <rPr>
        <i val="1"/>
        <sz val="9"/>
        <color indexed="12"/>
        <rFont val="Times New Roman"/>
      </rPr>
      <t>Charter schools should contact their school district sponsor regarding eligible FTE. Please note that “Number of FTE” is NOT equivalent to number of students enrolled in these courses or programs. Please refer to footnote (a) below.</t>
    </r>
  </si>
  <si>
    <t>2021-22                             Base Funding                          (WFTE x BSA x DCD)</t>
  </si>
  <si>
    <t>Advanced Placement</t>
  </si>
  <si>
    <t>International Baccalaureate</t>
  </si>
  <si>
    <t>Advanced International Certificate</t>
  </si>
  <si>
    <t>Industry Certified Career Education</t>
  </si>
  <si>
    <t>Early High School Graduation</t>
  </si>
  <si>
    <t>Small District ESE Supplement</t>
  </si>
  <si>
    <t>Dual Enrollment</t>
  </si>
  <si>
    <t>Total Additional FTE</t>
  </si>
  <si>
    <t>Additional Base Funds</t>
  </si>
  <si>
    <t xml:space="preserve">Total Funded Weighted FTE </t>
  </si>
  <si>
    <t>Total Base Funding</t>
  </si>
  <si>
    <t>2.   ESE Guaranteed Allocation:</t>
  </si>
  <si>
    <t>FTE</t>
  </si>
  <si>
    <t>Grade Level</t>
  </si>
  <si>
    <t>Matrix Level</t>
  </si>
  <si>
    <t>Guarantee Per Student</t>
  </si>
  <si>
    <t>Additional Funding from the ESE Guaranteed Allocation. Enter the FTE from 111,112 and 113 by grade and matrix level.  Students who do not have a matrix level should be considered 251.  This total should equal all FTE from programs 111, 112 and 113 above.</t>
  </si>
  <si>
    <t>PK-3</t>
  </si>
  <si>
    <t>4-8</t>
  </si>
  <si>
    <t>9-12</t>
  </si>
  <si>
    <t>Total FTE with ESE Services</t>
  </si>
  <si>
    <t>Total ESE Guarantee</t>
  </si>
  <si>
    <t>3A. Divide school's Unweighted FTE (UFTE) total computed in Section 1, cell C27 above by the district's total UFTE to obtain school's</t>
  </si>
  <si>
    <t xml:space="preserve"> UFTE share.           Charter School UFTE: </t>
  </si>
  <si>
    <t>÷</t>
  </si>
  <si>
    <t>District's Total UFTE:</t>
  </si>
  <si>
    <t>=</t>
  </si>
  <si>
    <t>3B. Divide school's Weighted FTE (WFTE) total computed in Section 1, cell E37 above by the district's total WFTE to obtain school's</t>
  </si>
  <si>
    <t xml:space="preserve"> WFTE share.          Charter School WFTE: </t>
  </si>
  <si>
    <t>District's Total WFTE:</t>
  </si>
  <si>
    <t>4.   Supplemental Academic Instruction (UFTE share)</t>
  </si>
  <si>
    <t>(b)</t>
  </si>
  <si>
    <t>x</t>
  </si>
  <si>
    <t>5.   Discretionary Millage Compression Allocation</t>
  </si>
  <si>
    <t>.748 Mills (UFTE share)</t>
  </si>
  <si>
    <t>6.   Digital Classrooms Allocation (UFTE share)</t>
  </si>
  <si>
    <t>(b)(d)</t>
  </si>
  <si>
    <t>7.   Safe Schools Allocation (UFTE share)</t>
  </si>
  <si>
    <t>8.   Instructional Materials Allocation (UFTE share)</t>
  </si>
  <si>
    <t>Dual Enrollment Instructional Materials Allocation</t>
  </si>
  <si>
    <t>(e)</t>
  </si>
  <si>
    <t xml:space="preserve">ESE Applications Allocation: </t>
  </si>
  <si>
    <t>Charter schools should contact their school district sponsor regarding eligibility and distribution of ESE Applications funds.</t>
  </si>
  <si>
    <t>9.  Mental Health Assistance Allocation (UFTE share)</t>
  </si>
  <si>
    <t>10.  Total Funds Compression Allocation (UFTE share)</t>
  </si>
  <si>
    <t>11.  Sparsity Supplement (WFTE share)</t>
  </si>
  <si>
    <t>(c)</t>
  </si>
  <si>
    <t>12.  Reading Allocation (WFTE share)</t>
  </si>
  <si>
    <t>13.  Discretionary Local Effort (WFTE share)</t>
  </si>
  <si>
    <t>14.  Proration to Funds Available (WFTE share)</t>
  </si>
  <si>
    <t>15. Teacher Salary Increase Allocation</t>
  </si>
  <si>
    <t>(f)</t>
  </si>
  <si>
    <t>16.  Class Size Reduction Funds:</t>
  </si>
  <si>
    <t>Weighted FTE (not including Add-On)</t>
  </si>
  <si>
    <r>
      <rPr>
        <b val="1"/>
        <sz val="12"/>
        <color indexed="8"/>
        <rFont val="Times New Roman"/>
      </rPr>
      <t xml:space="preserve">X          </t>
    </r>
    <r>
      <rPr>
        <b val="1"/>
        <u val="single"/>
        <sz val="12"/>
        <color indexed="8"/>
        <rFont val="Times New Roman"/>
      </rPr>
      <t>DCD</t>
    </r>
    <r>
      <rPr>
        <b val="1"/>
        <sz val="12"/>
        <color indexed="8"/>
        <rFont val="Times New Roman"/>
      </rPr>
      <t xml:space="preserve">         X</t>
    </r>
  </si>
  <si>
    <t>Allocation factors</t>
  </si>
  <si>
    <t>PK - 3</t>
  </si>
  <si>
    <r>
      <rPr>
        <b val="1"/>
        <sz val="12"/>
        <color indexed="8"/>
        <rFont val="Times New Roman"/>
      </rPr>
      <t xml:space="preserve">Total </t>
    </r>
    <r>
      <rPr>
        <b val="1"/>
        <sz val="12"/>
        <color indexed="16"/>
        <rFont val="Times New Roman"/>
      </rPr>
      <t>*</t>
    </r>
  </si>
  <si>
    <t>Total Class Size Reduction Funds</t>
  </si>
  <si>
    <t>(*Total FTE should equal total in Section 1, column (4) and should not include any additional FTE from Section 1.)</t>
  </si>
  <si>
    <t>17.  Student Transportation</t>
  </si>
  <si>
    <t>(g)</t>
  </si>
  <si>
    <t>Enter All Adjusted Fundable Riders</t>
  </si>
  <si>
    <t xml:space="preserve"> x</t>
  </si>
  <si>
    <t>Enter All Adjusted ESE Riders</t>
  </si>
  <si>
    <t>18.  Federally Connected Student Supplement</t>
  </si>
  <si>
    <t>(h)</t>
  </si>
  <si>
    <t>Impact Aid Student Type</t>
  </si>
  <si>
    <t>Number of Students</t>
  </si>
  <si>
    <t>Exempt Property Allocation</t>
  </si>
  <si>
    <t>Impact Aid Student Allocation</t>
  </si>
  <si>
    <t>Total</t>
  </si>
  <si>
    <t>Military and Indian Lands</t>
  </si>
  <si>
    <t>Civilians on Federal Lands</t>
  </si>
  <si>
    <t>Students with Disabilities</t>
  </si>
  <si>
    <t>19.  Florida Teachers Classroom Supply Assistance Program</t>
  </si>
  <si>
    <t>(i)</t>
  </si>
  <si>
    <t>20.  Food Service Allocation</t>
  </si>
  <si>
    <t>(j)</t>
  </si>
  <si>
    <t>21.  Funding for the purpose of calculating the administrative fee for ESE charter schools.</t>
  </si>
  <si>
    <t>(k)</t>
  </si>
  <si>
    <t>If you have more than a 75% ESE student population, please place a 1 in the following box:</t>
  </si>
  <si>
    <t>NOTES:</t>
  </si>
  <si>
    <t xml:space="preserve">(a) Additional FTE includes FTE earned through Advanced Placement, International Baccalaureate, Advanced International Certificate of Education, Industry Certified Career Education (CAPE), Early High School Graduation, the small district ESE Supplement and Dual Enrollment pursuant to s. 1011.62(1)(l-p), F.S. </t>
  </si>
  <si>
    <t>(b) District allocations multiplied by percentage from item 3A.</t>
  </si>
  <si>
    <t>(c) District allocations multiplied by percentage from item 3B.</t>
  </si>
  <si>
    <t>(d) The Digital Classroom Allocation is provided pursuant to s. 1011.62(12), F.S.</t>
  </si>
  <si>
    <t xml:space="preserve">(e) School districts are required to pay for instructional materials used for the instruction of public high school students who are earning credit toward high school graduation under the dual enrollment program as provided in s. 1011.62(1)(i), F.S.  </t>
  </si>
  <si>
    <t xml:space="preserve">(f) 80 percent of each district’s Teacher Salary Increase Allocation, pursuant to section 1011.62, F.S., is for school districts and charter schools to provide a minimum base salary of $47,500 or the maximum amount achievable for full-time classroom teachers as defined in s. 1012.01(2)(a), F.S., including pre-kindergarten teachers funded through the FEFP but not including substitute teachers. The remaining 20 percent of the allocation, plus any remaining funds from the district's share of the 80 percent allocation, shall be used by the school districts as specified in s. 1011.62, F.S., to provide salary increases to full-time classroom teachers that did not receive an increase, full-time classroom teachers who received an increase of less than 2 percent, or other instructional personnel. 
This allocation will be re-calculated in the 2021-22 FEFP Second Calculation and will not be recalculated throughout the year. Charter schools should contact their sponsoring school district to determine the school's allocation amount. </t>
  </si>
  <si>
    <t>(g)  Numbers entered here will be multiplied by the district level transportation funding per rider. "All Adjusted Fundable Riders" should include both basic and ESE Riders. "All Adjusted ESE Riders" should include only ESE Riders.</t>
  </si>
  <si>
    <t xml:space="preserve">(h) The Federally Connected Student Supplement provides additional funding for students on federal lands that receive Section 8003 impact aide pursuant to s. 1011.62(13), F.S. </t>
  </si>
  <si>
    <t>(i) Teacher Classroom Supply Assistance Program allocation pursuant to s. 1012.71, F.S., for certified teachers employed by a public school district or public charter school before September 1 of each year whose full-time or job-share responsibility is the classroom instruction of students in prekindergarten through grade 12, including full-time media specialists and certified school counselors serving students in prekindergarten through grade 12, who are funded through the FEFP.</t>
  </si>
  <si>
    <t xml:space="preserve">(j) Funding based on student eligibility and meals provided, if participating in the National School Lunch Program. </t>
  </si>
  <si>
    <t xml:space="preserve">(k) Consistent with s. 1002.33(20)(a), F.S., for charter schools with a population of 75% or more ESE students, the administrative fee shall be calculated based on unweighted full-time equivalent students. </t>
  </si>
  <si>
    <t>Administrative fees:</t>
  </si>
  <si>
    <t xml:space="preserve">Administrative fees charged by the school district pursuant to s. 1002.33(20)(a), F.S., shall be calculated based upon 5% of available funds from the FEFP and categorical funding for which charter students may be eligible. To calculate the administrative fee to be withheld for schools with more than 250 students, divide the school population into 250. Multiply that fraction times the funds available, then times 5%. For charter schools within a charter school system that meets the requirements in s. 1002.33(20)(a)2.a.(II), F.S., do the same calculation based for up to and including 500 students. </t>
  </si>
  <si>
    <t xml:space="preserve">For high performing charter schools, administrative fees charged by the school district shall be calculated based upon 2% of available funds from the FEFP and  categorical funding for which charter students may be eligible. To calculate the administrative fee to be withheld for schools with more than 250 students, divide the school population into 250. Multiply that fraction times the funds available, then times 2%.  </t>
  </si>
  <si>
    <t>Other:</t>
  </si>
  <si>
    <t>FEFP and categorical funding are recalculated during the year to reflect the revised number of full-time equivalent students reported during the survey periods designated by the Commissioner of Education.</t>
  </si>
  <si>
    <t>Revenues flow to districts from state sources and from county tax collectors on various distribution schedules.</t>
  </si>
  <si>
    <t>Annual</t>
  </si>
  <si>
    <t>21/22</t>
  </si>
  <si>
    <t>Employee Name</t>
  </si>
  <si>
    <t xml:space="preserve">Brooks, Erika </t>
  </si>
  <si>
    <t>Fuchs, Jordan</t>
  </si>
  <si>
    <t>Gibbs, Whitney</t>
  </si>
  <si>
    <t>Thibou, Jessica</t>
  </si>
  <si>
    <t>Smolen, Jessica</t>
  </si>
  <si>
    <t>Phillips, Tara</t>
  </si>
  <si>
    <t>Chai Lee, Leora</t>
  </si>
  <si>
    <t>Myers, Valeria</t>
  </si>
  <si>
    <t>Sommers, Cimone</t>
  </si>
  <si>
    <t>Chilton, Natasha</t>
  </si>
  <si>
    <t>Tolbert, Demetrious</t>
  </si>
  <si>
    <t>Lyons, Cavion</t>
  </si>
  <si>
    <t>Tolbert, Cyniijia</t>
  </si>
  <si>
    <t>Jenkins, Heather</t>
  </si>
</sst>
</file>

<file path=xl/styles.xml><?xml version="1.0" encoding="utf-8"?>
<styleSheet xmlns="http://schemas.openxmlformats.org/spreadsheetml/2006/main">
  <numFmts count="10">
    <numFmt numFmtId="0" formatCode="General"/>
    <numFmt numFmtId="59" formatCode="#,##0.00;&quot;-&quot;#,##0.00"/>
    <numFmt numFmtId="60" formatCode="&quot;$&quot;#,##0.00&quot; &quot;;(&quot;$&quot;#,##0.00)"/>
    <numFmt numFmtId="61" formatCode="0.0000"/>
    <numFmt numFmtId="62" formatCode="0.000"/>
    <numFmt numFmtId="63" formatCode="#,##0.0000"/>
    <numFmt numFmtId="64" formatCode="&quot; &quot;&quot;$&quot;* #,##0&quot; &quot;;&quot;-&quot;&quot;$&quot;* #,##0&quot; &quot;;&quot; &quot;&quot;$&quot;* &quot;-&quot;??&quot; &quot;"/>
    <numFmt numFmtId="65" formatCode="0.0000%"/>
    <numFmt numFmtId="66" formatCode="#,##0&quot; &quot;;(#,##0)"/>
    <numFmt numFmtId="67" formatCode="&quot; &quot;* #,##0.00&quot; &quot;;&quot;-&quot;* #,##0.00&quot; &quot;;&quot; &quot;* &quot;-&quot;??&quot; &quot;"/>
  </numFmts>
  <fonts count="25">
    <font>
      <sz val="11"/>
      <color indexed="8"/>
      <name val="Calibri"/>
    </font>
    <font>
      <b val="1"/>
      <sz val="8"/>
      <color indexed="8"/>
      <name val="Arial"/>
    </font>
    <font>
      <sz val="14"/>
      <color indexed="8"/>
      <name val="Calibri"/>
    </font>
    <font>
      <b val="1"/>
      <sz val="8"/>
      <color indexed="9"/>
      <name val="Arial"/>
    </font>
    <font>
      <sz val="8"/>
      <color indexed="9"/>
      <name val="Arial"/>
    </font>
    <font>
      <sz val="12"/>
      <color indexed="8"/>
      <name val="Helvetica"/>
    </font>
    <font>
      <b val="1"/>
      <sz val="12"/>
      <color indexed="12"/>
      <name val="Times New Roman"/>
    </font>
    <font>
      <b val="1"/>
      <sz val="12"/>
      <color indexed="13"/>
      <name val="Times New Roman"/>
    </font>
    <font>
      <b val="1"/>
      <sz val="12"/>
      <color indexed="8"/>
      <name val="Times New Roman"/>
    </font>
    <font>
      <b val="1"/>
      <sz val="16"/>
      <color indexed="8"/>
      <name val="Times New Roman"/>
    </font>
    <font>
      <b val="1"/>
      <sz val="14"/>
      <color indexed="8"/>
      <name val="Times New Roman"/>
    </font>
    <font>
      <sz val="12"/>
      <color indexed="8"/>
      <name val="Times New Roman"/>
    </font>
    <font>
      <b val="1"/>
      <i val="1"/>
      <sz val="12"/>
      <color indexed="8"/>
      <name val="Times New Roman"/>
    </font>
    <font>
      <b val="1"/>
      <sz val="12"/>
      <color indexed="15"/>
      <name val="Times New Roman"/>
    </font>
    <font>
      <i val="1"/>
      <sz val="9"/>
      <color indexed="12"/>
      <name val="Times New Roman"/>
    </font>
    <font>
      <b val="1"/>
      <sz val="12"/>
      <color indexed="8"/>
      <name val="Calibri"/>
    </font>
    <font>
      <b val="1"/>
      <u val="single"/>
      <sz val="12"/>
      <color indexed="8"/>
      <name val="Times New Roman"/>
    </font>
    <font>
      <b val="1"/>
      <sz val="12"/>
      <color indexed="16"/>
      <name val="Times New Roman"/>
    </font>
    <font>
      <i val="1"/>
      <sz val="12"/>
      <color indexed="8"/>
      <name val="Times New Roman"/>
    </font>
    <font>
      <b val="1"/>
      <sz val="10"/>
      <color indexed="8"/>
      <name val="Times New Roman"/>
    </font>
    <font>
      <sz val="10"/>
      <color indexed="8"/>
      <name val="Arial"/>
    </font>
    <font>
      <b val="1"/>
      <u val="single"/>
      <sz val="10"/>
      <color indexed="8"/>
      <name val="Times New Roman"/>
    </font>
    <font>
      <b val="1"/>
      <i val="1"/>
      <sz val="10"/>
      <color indexed="8"/>
      <name val="Times New Roman"/>
    </font>
    <font>
      <sz val="12"/>
      <color indexed="8"/>
      <name val="Arial"/>
    </font>
    <font>
      <b val="1"/>
      <sz val="11"/>
      <color indexed="8"/>
      <name val="Calibri"/>
    </font>
  </fonts>
  <fills count="5">
    <fill>
      <patternFill patternType="none"/>
    </fill>
    <fill>
      <patternFill patternType="gray125"/>
    </fill>
    <fill>
      <patternFill patternType="solid">
        <fgColor indexed="10"/>
        <bgColor auto="1"/>
      </patternFill>
    </fill>
    <fill>
      <patternFill patternType="solid">
        <fgColor indexed="14"/>
        <bgColor auto="1"/>
      </patternFill>
    </fill>
    <fill>
      <patternFill patternType="solid">
        <fgColor indexed="8"/>
        <bgColor auto="1"/>
      </patternFill>
    </fill>
  </fills>
  <borders count="29">
    <border>
      <left/>
      <right/>
      <top/>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style="thin">
        <color indexed="11"/>
      </top>
      <bottom style="thick">
        <color indexed="8"/>
      </bottom>
      <diagonal/>
    </border>
    <border>
      <left style="thin">
        <color indexed="11"/>
      </left>
      <right style="thin">
        <color indexed="11"/>
      </right>
      <top style="thick">
        <color indexed="8"/>
      </top>
      <bottom style="medium">
        <color indexed="8"/>
      </bottom>
      <diagonal/>
    </border>
    <border>
      <left style="thin">
        <color indexed="11"/>
      </left>
      <right style="thin">
        <color indexed="11"/>
      </right>
      <top style="thin">
        <color indexed="11"/>
      </top>
      <bottom style="medium">
        <color indexed="8"/>
      </bottom>
      <diagonal/>
    </border>
    <border>
      <left style="thin">
        <color indexed="11"/>
      </left>
      <right style="thin">
        <color indexed="11"/>
      </right>
      <top style="medium">
        <color indexed="8"/>
      </top>
      <bottom style="thin">
        <color indexed="11"/>
      </bottom>
      <diagonal/>
    </border>
    <border>
      <left style="thin">
        <color indexed="11"/>
      </left>
      <right style="thin">
        <color indexed="11"/>
      </right>
      <top style="medium">
        <color indexed="8"/>
      </top>
      <bottom style="medium">
        <color indexed="8"/>
      </bottom>
      <diagonal/>
    </border>
    <border>
      <left style="thin">
        <color indexed="11"/>
      </left>
      <right style="thin">
        <color indexed="11"/>
      </right>
      <top style="medium">
        <color indexed="8"/>
      </top>
      <bottom style="thin">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11"/>
      </right>
      <top style="thin">
        <color indexed="11"/>
      </top>
      <bottom style="thin">
        <color indexed="11"/>
      </bottom>
      <diagonal/>
    </border>
    <border>
      <left style="thin">
        <color indexed="11"/>
      </left>
      <right style="thin">
        <color indexed="11"/>
      </right>
      <top style="thin">
        <color indexed="11"/>
      </top>
      <bottom style="thin">
        <color indexed="8"/>
      </bottom>
      <diagonal/>
    </border>
    <border>
      <left style="thin">
        <color indexed="11"/>
      </left>
      <right style="thin">
        <color indexed="11"/>
      </right>
      <top style="thin">
        <color indexed="8"/>
      </top>
      <bottom style="thin">
        <color indexed="8"/>
      </bottom>
      <diagonal/>
    </border>
    <border>
      <left style="thin">
        <color indexed="11"/>
      </left>
      <right style="thin">
        <color indexed="11"/>
      </right>
      <top style="thin">
        <color indexed="8"/>
      </top>
      <bottom style="thin">
        <color indexed="11"/>
      </bottom>
      <diagonal/>
    </border>
    <border>
      <left style="thin">
        <color indexed="11"/>
      </left>
      <right/>
      <top style="thin">
        <color indexed="8"/>
      </top>
      <bottom style="thin">
        <color indexed="11"/>
      </bottom>
      <diagonal/>
    </border>
    <border>
      <left/>
      <right/>
      <top style="thin">
        <color indexed="8"/>
      </top>
      <bottom style="thin">
        <color indexed="8"/>
      </bottom>
      <diagonal/>
    </border>
    <border>
      <left/>
      <right style="thin">
        <color indexed="11"/>
      </right>
      <top style="thin">
        <color indexed="8"/>
      </top>
      <bottom style="thin">
        <color indexed="11"/>
      </bottom>
      <diagonal/>
    </border>
    <border>
      <left style="thin">
        <color indexed="11"/>
      </left>
      <right/>
      <top style="thin">
        <color indexed="11"/>
      </top>
      <bottom style="thin">
        <color indexed="11"/>
      </bottom>
      <diagonal/>
    </border>
    <border>
      <left/>
      <right style="thin">
        <color indexed="11"/>
      </right>
      <top style="thin">
        <color indexed="11"/>
      </top>
      <bottom style="thin">
        <color indexed="11"/>
      </bottom>
      <diagonal/>
    </border>
    <border>
      <left style="thin">
        <color indexed="11"/>
      </left>
      <right/>
      <top style="thin">
        <color indexed="11"/>
      </top>
      <bottom style="thin">
        <color indexed="8"/>
      </bottom>
      <diagonal/>
    </border>
    <border>
      <left/>
      <right style="thin">
        <color indexed="11"/>
      </right>
      <top style="thin">
        <color indexed="11"/>
      </top>
      <bottom style="thin">
        <color indexed="8"/>
      </bottom>
      <diagonal/>
    </border>
    <border>
      <left/>
      <right style="thin">
        <color indexed="11"/>
      </right>
      <top style="thin">
        <color indexed="8"/>
      </top>
      <bottom style="thin">
        <color indexed="8"/>
      </bottom>
      <diagonal/>
    </border>
    <border>
      <left style="thin">
        <color indexed="11"/>
      </left>
      <right style="thin">
        <color indexed="11"/>
      </right>
      <top style="thin">
        <color indexed="8"/>
      </top>
      <bottom style="medium">
        <color indexed="8"/>
      </bottom>
      <diagonal/>
    </border>
    <border>
      <left style="thin">
        <color indexed="11"/>
      </left>
      <right style="medium">
        <color indexed="8"/>
      </right>
      <top style="thin">
        <color indexed="11"/>
      </top>
      <bottom style="thin">
        <color indexed="11"/>
      </bottom>
      <diagonal/>
    </border>
    <border>
      <left/>
      <right/>
      <top style="thin">
        <color indexed="8"/>
      </top>
      <bottom style="medium">
        <color indexed="8"/>
      </bottom>
      <diagonal/>
    </border>
    <border>
      <left style="thin">
        <color indexed="11"/>
      </left>
      <right style="medium">
        <color indexed="8"/>
      </right>
      <top style="thin">
        <color indexed="8"/>
      </top>
      <bottom style="thin">
        <color indexed="11"/>
      </bottom>
      <diagonal/>
    </border>
    <border>
      <left style="thin">
        <color indexed="11"/>
      </left>
      <right style="thin">
        <color indexed="11"/>
      </right>
      <top style="thin">
        <color indexed="11"/>
      </top>
      <bottom/>
      <diagonal/>
    </border>
    <border>
      <left/>
      <right/>
      <top/>
      <bottom style="thin">
        <color indexed="8"/>
      </bottom>
      <diagonal/>
    </border>
    <border>
      <left/>
      <right style="thin">
        <color indexed="11"/>
      </right>
      <top style="thin">
        <color indexed="11"/>
      </top>
      <bottom/>
      <diagonal/>
    </border>
    <border>
      <left/>
      <right/>
      <top style="medium">
        <color indexed="8"/>
      </top>
      <bottom style="thin">
        <color indexed="8"/>
      </bottom>
      <diagonal/>
    </border>
  </borders>
  <cellStyleXfs count="1">
    <xf numFmtId="0" fontId="0" applyNumberFormat="0" applyFont="1" applyFill="0" applyBorder="0" applyAlignment="1" applyProtection="0">
      <alignment vertical="bottom"/>
    </xf>
  </cellStyleXfs>
  <cellXfs count="196">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horizontal="center" vertical="bottom"/>
    </xf>
    <xf numFmtId="49" fontId="3" fillId="2" borderId="2" applyNumberFormat="1" applyFont="1" applyFill="1" applyBorder="1" applyAlignment="1" applyProtection="0">
      <alignment horizontal="center" vertical="bottom"/>
    </xf>
    <xf numFmtId="49" fontId="3" fillId="2" borderId="1" applyNumberFormat="1" applyFont="1" applyFill="1" applyBorder="1" applyAlignment="1" applyProtection="0">
      <alignment vertical="bottom"/>
    </xf>
    <xf numFmtId="59" fontId="4" fillId="2" borderId="3" applyNumberFormat="1" applyFont="1" applyFill="1" applyBorder="1" applyAlignment="1" applyProtection="0">
      <alignment vertical="bottom"/>
    </xf>
    <xf numFmtId="59" fontId="4" fillId="2" borderId="1" applyNumberFormat="1" applyFont="1" applyFill="1" applyBorder="1" applyAlignment="1" applyProtection="0">
      <alignment vertical="bottom"/>
    </xf>
    <xf numFmtId="59" fontId="4" fillId="2" borderId="4" applyNumberFormat="1" applyFont="1" applyFill="1" applyBorder="1" applyAlignment="1" applyProtection="0">
      <alignment vertical="bottom"/>
    </xf>
    <xf numFmtId="59" fontId="4" fillId="2" borderId="5" applyNumberFormat="1" applyFont="1" applyFill="1" applyBorder="1" applyAlignment="1" applyProtection="0">
      <alignment vertical="bottom"/>
    </xf>
    <xf numFmtId="59" fontId="4" fillId="2" borderId="6" applyNumberFormat="1" applyFont="1" applyFill="1" applyBorder="1" applyAlignment="1" applyProtection="0">
      <alignment vertical="bottom"/>
    </xf>
    <xf numFmtId="59" fontId="3" fillId="2" borderId="7" applyNumberFormat="1" applyFont="1" applyFill="1" applyBorder="1" applyAlignment="1" applyProtection="0">
      <alignment vertical="bottom"/>
    </xf>
    <xf numFmtId="0" fontId="0" applyNumberFormat="1" applyFont="1" applyFill="0" applyBorder="0" applyAlignment="1" applyProtection="0">
      <alignment vertical="bottom"/>
    </xf>
    <xf numFmtId="0" fontId="6" fillId="2" borderId="8" applyNumberFormat="1" applyFont="1" applyFill="1" applyBorder="1" applyAlignment="1" applyProtection="0">
      <alignment vertical="bottom"/>
    </xf>
    <xf numFmtId="49" fontId="7" fillId="2" borderId="9" applyNumberFormat="1" applyFont="1" applyFill="1" applyBorder="1" applyAlignment="1" applyProtection="0">
      <alignment horizontal="left" vertical="bottom"/>
    </xf>
    <xf numFmtId="0" fontId="7" fillId="2" borderId="1" applyNumberFormat="1" applyFont="1" applyFill="1" applyBorder="1" applyAlignment="1" applyProtection="0">
      <alignment horizontal="left" vertical="bottom"/>
    </xf>
    <xf numFmtId="0" fontId="8" fillId="2" borderId="1" applyNumberFormat="1" applyFont="1" applyFill="1" applyBorder="1" applyAlignment="1" applyProtection="0">
      <alignment vertical="bottom"/>
    </xf>
    <xf numFmtId="49" fontId="9" fillId="2" borderId="5" applyNumberFormat="1" applyFont="1" applyFill="1" applyBorder="1" applyAlignment="1" applyProtection="0">
      <alignment horizontal="center" vertical="bottom"/>
    </xf>
    <xf numFmtId="0" fontId="9" fillId="2" borderId="1" applyNumberFormat="1" applyFont="1" applyFill="1" applyBorder="1" applyAlignment="1" applyProtection="0">
      <alignment horizontal="center" vertical="bottom"/>
    </xf>
    <xf numFmtId="0" fontId="9" fillId="2" borderId="1" applyNumberFormat="1" applyFont="1" applyFill="1" applyBorder="1" applyAlignment="1" applyProtection="0">
      <alignment vertical="bottom"/>
    </xf>
    <xf numFmtId="49" fontId="8" fillId="2" borderId="1" applyNumberFormat="1" applyFont="1" applyFill="1" applyBorder="1" applyAlignment="1" applyProtection="0">
      <alignment horizontal="center" vertical="bottom"/>
    </xf>
    <xf numFmtId="0" fontId="8" fillId="2" borderId="1" applyNumberFormat="1" applyFont="1" applyFill="1" applyBorder="1" applyAlignment="1" applyProtection="0">
      <alignment horizontal="center" vertical="bottom"/>
    </xf>
    <xf numFmtId="0" fontId="10" fillId="2" borderId="1" applyNumberFormat="1" applyFont="1" applyFill="1" applyBorder="1" applyAlignment="1" applyProtection="0">
      <alignment vertical="bottom"/>
    </xf>
    <xf numFmtId="49" fontId="8" fillId="2" borderId="1" applyNumberFormat="1" applyFont="1" applyFill="1" applyBorder="1" applyAlignment="1" applyProtection="0">
      <alignment horizontal="left" vertical="bottom"/>
    </xf>
    <xf numFmtId="4" fontId="8" fillId="2" borderId="1" applyNumberFormat="1" applyFont="1" applyFill="1" applyBorder="1" applyAlignment="1" applyProtection="0">
      <alignment horizontal="left" vertical="bottom"/>
    </xf>
    <xf numFmtId="49" fontId="7" fillId="2" borderId="1" applyNumberFormat="1" applyFont="1" applyFill="1" applyBorder="1" applyAlignment="1" applyProtection="0">
      <alignment horizontal="left" vertical="bottom"/>
    </xf>
    <xf numFmtId="4" fontId="7" fillId="2" borderId="1" applyNumberFormat="1" applyFont="1" applyFill="1" applyBorder="1" applyAlignment="1" applyProtection="0">
      <alignment horizontal="left" vertical="bottom"/>
    </xf>
    <xf numFmtId="4" fontId="7" fillId="2" borderId="1" applyNumberFormat="1" applyFont="1" applyFill="1" applyBorder="1" applyAlignment="1" applyProtection="0">
      <alignment vertical="bottom"/>
    </xf>
    <xf numFmtId="4" fontId="8" fillId="2" borderId="1" applyNumberFormat="1" applyFont="1" applyFill="1" applyBorder="1" applyAlignment="1" applyProtection="0">
      <alignment vertical="bottom"/>
    </xf>
    <xf numFmtId="49" fontId="11" fillId="2" borderId="1" applyNumberFormat="1" applyFont="1" applyFill="1" applyBorder="1" applyAlignment="1" applyProtection="0">
      <alignment horizontal="center" vertical="bottom"/>
    </xf>
    <xf numFmtId="0" fontId="11" fillId="2" borderId="1" applyNumberFormat="1" applyFont="1" applyFill="1" applyBorder="1" applyAlignment="1" applyProtection="0">
      <alignment horizontal="center" vertical="bottom"/>
    </xf>
    <xf numFmtId="60" fontId="11" fillId="2" borderId="1" applyNumberFormat="1" applyFont="1" applyFill="1" applyBorder="1" applyAlignment="1" applyProtection="0">
      <alignment horizontal="center" vertical="bottom"/>
    </xf>
    <xf numFmtId="49" fontId="11" fillId="2" borderId="1" applyNumberFormat="1" applyFont="1" applyFill="1" applyBorder="1" applyAlignment="1" applyProtection="0">
      <alignment horizontal="left" vertical="bottom"/>
    </xf>
    <xf numFmtId="0" fontId="11" fillId="2" borderId="1" applyNumberFormat="1" applyFont="1" applyFill="1" applyBorder="1" applyAlignment="1" applyProtection="0">
      <alignment horizontal="left" vertical="bottom"/>
    </xf>
    <xf numFmtId="61" fontId="11" fillId="2" borderId="1" applyNumberFormat="1" applyFont="1" applyFill="1" applyBorder="1" applyAlignment="1" applyProtection="0">
      <alignment horizontal="left" vertical="bottom"/>
    </xf>
    <xf numFmtId="60" fontId="0" fillId="2" borderId="1" applyNumberFormat="1" applyFont="1" applyFill="1" applyBorder="1" applyAlignment="1" applyProtection="0">
      <alignment horizontal="center" vertical="bottom"/>
    </xf>
    <xf numFmtId="62" fontId="8" fillId="2" borderId="1" applyNumberFormat="1" applyFont="1" applyFill="1" applyBorder="1" applyAlignment="1" applyProtection="0">
      <alignment vertical="bottom" wrapText="1"/>
    </xf>
    <xf numFmtId="4" fontId="8" fillId="2" borderId="1" applyNumberFormat="1" applyFont="1" applyFill="1" applyBorder="1" applyAlignment="1" applyProtection="0">
      <alignment horizontal="center" vertical="bottom" wrapText="1"/>
    </xf>
    <xf numFmtId="49" fontId="8" fillId="2" borderId="1" applyNumberFormat="1" applyFont="1" applyFill="1" applyBorder="1" applyAlignment="1" applyProtection="0">
      <alignment horizontal="center" vertical="bottom" wrapText="1"/>
    </xf>
    <xf numFmtId="62" fontId="8" fillId="2" borderId="1" applyNumberFormat="1" applyFont="1" applyFill="1" applyBorder="1" applyAlignment="1" applyProtection="0">
      <alignment horizontal="center" vertical="bottom" wrapText="1"/>
    </xf>
    <xf numFmtId="49" fontId="8" fillId="2" borderId="10" applyNumberFormat="1" applyFont="1" applyFill="1" applyBorder="1" applyAlignment="1" applyProtection="0">
      <alignment horizontal="left" vertical="bottom" wrapText="1"/>
    </xf>
    <xf numFmtId="0" fontId="8" fillId="2" borderId="10" applyNumberFormat="1" applyFont="1" applyFill="1" applyBorder="1" applyAlignment="1" applyProtection="0">
      <alignment horizontal="left" vertical="bottom" wrapText="1"/>
    </xf>
    <xf numFmtId="49" fontId="6" fillId="2" borderId="10" applyNumberFormat="1" applyFont="1" applyFill="1" applyBorder="1" applyAlignment="1" applyProtection="0">
      <alignment horizontal="center" vertical="bottom" wrapText="1"/>
    </xf>
    <xf numFmtId="0" fontId="6" fillId="2" borderId="10" applyNumberFormat="1" applyFont="1" applyFill="1" applyBorder="1" applyAlignment="1" applyProtection="0">
      <alignment horizontal="center" vertical="bottom" wrapText="1"/>
    </xf>
    <xf numFmtId="49" fontId="8" fillId="2" borderId="10" applyNumberFormat="1" applyFont="1" applyFill="1" applyBorder="1" applyAlignment="1" applyProtection="0">
      <alignment horizontal="center" vertical="bottom" wrapText="1"/>
    </xf>
    <xf numFmtId="62" fontId="8" fillId="2" borderId="10" applyNumberFormat="1" applyFont="1" applyFill="1" applyBorder="1" applyAlignment="1" applyProtection="0">
      <alignment horizontal="center" vertical="bottom" wrapText="1"/>
    </xf>
    <xf numFmtId="49" fontId="8" fillId="2" borderId="11" applyNumberFormat="1" applyFont="1" applyFill="1" applyBorder="1" applyAlignment="1" applyProtection="0">
      <alignment horizontal="center" vertical="bottom"/>
    </xf>
    <xf numFmtId="0" fontId="8" fillId="2" borderId="11" applyNumberFormat="1" applyFont="1" applyFill="1" applyBorder="1" applyAlignment="1" applyProtection="0">
      <alignment horizontal="center" vertical="bottom"/>
    </xf>
    <xf numFmtId="49" fontId="6" fillId="2" borderId="11" applyNumberFormat="1" applyFont="1" applyFill="1" applyBorder="1" applyAlignment="1" applyProtection="0">
      <alignment horizontal="center" vertical="bottom"/>
    </xf>
    <xf numFmtId="0" fontId="6" fillId="2" borderId="11" applyNumberFormat="1" applyFont="1" applyFill="1" applyBorder="1" applyAlignment="1" applyProtection="0">
      <alignment horizontal="center" vertical="bottom"/>
    </xf>
    <xf numFmtId="62" fontId="8" fillId="2" borderId="11" applyNumberFormat="1" applyFont="1" applyFill="1" applyBorder="1" applyAlignment="1" applyProtection="0">
      <alignment horizontal="center" vertical="bottom"/>
    </xf>
    <xf numFmtId="49" fontId="8" fillId="2" borderId="12" applyNumberFormat="1" applyFont="1" applyFill="1" applyBorder="1" applyAlignment="1" applyProtection="0">
      <alignment horizontal="left" vertical="bottom"/>
    </xf>
    <xf numFmtId="0" fontId="8" fillId="2" borderId="13" applyNumberFormat="1" applyFont="1" applyFill="1" applyBorder="1" applyAlignment="1" applyProtection="0">
      <alignment horizontal="left" vertical="bottom"/>
    </xf>
    <xf numFmtId="2" fontId="6" fillId="3" borderId="14" applyNumberFormat="1" applyFont="1" applyFill="1" applyBorder="1" applyAlignment="1" applyProtection="0">
      <alignment horizontal="center" vertical="bottom"/>
    </xf>
    <xf numFmtId="62" fontId="8" fillId="2" borderId="15" applyNumberFormat="1" applyFont="1" applyFill="1" applyBorder="1" applyAlignment="1" applyProtection="0">
      <alignment horizontal="center" vertical="bottom"/>
    </xf>
    <xf numFmtId="62" fontId="8" fillId="2" borderId="12" applyNumberFormat="1" applyFont="1" applyFill="1" applyBorder="1" applyAlignment="1" applyProtection="0">
      <alignment horizontal="center" vertical="bottom"/>
    </xf>
    <xf numFmtId="63" fontId="8" fillId="2" borderId="11" applyNumberFormat="1" applyFont="1" applyFill="1" applyBorder="1" applyAlignment="1" applyProtection="0">
      <alignment vertical="bottom"/>
    </xf>
    <xf numFmtId="64" fontId="8" fillId="2" borderId="11" applyNumberFormat="1" applyFont="1" applyFill="1" applyBorder="1" applyAlignment="1" applyProtection="0">
      <alignment vertical="bottom"/>
    </xf>
    <xf numFmtId="0" fontId="8" fillId="2" borderId="16" applyNumberFormat="1" applyFont="1" applyFill="1" applyBorder="1" applyAlignment="1" applyProtection="0">
      <alignment horizontal="left" vertical="bottom"/>
    </xf>
    <xf numFmtId="62" fontId="8" fillId="2" borderId="17" applyNumberFormat="1" applyFont="1" applyFill="1" applyBorder="1" applyAlignment="1" applyProtection="0">
      <alignment horizontal="center" vertical="bottom"/>
    </xf>
    <xf numFmtId="62" fontId="8" fillId="2" borderId="1" applyNumberFormat="1" applyFont="1" applyFill="1" applyBorder="1" applyAlignment="1" applyProtection="0">
      <alignment horizontal="center" vertical="bottom"/>
    </xf>
    <xf numFmtId="49" fontId="8" fillId="2" borderId="1" applyNumberFormat="1" applyFont="1" applyFill="1" applyBorder="1" applyAlignment="1" applyProtection="0">
      <alignment horizontal="left" vertical="bottom" indent="2"/>
    </xf>
    <xf numFmtId="49" fontId="8" fillId="2" borderId="10" applyNumberFormat="1" applyFont="1" applyFill="1" applyBorder="1" applyAlignment="1" applyProtection="0">
      <alignment horizontal="left" vertical="bottom" indent="2"/>
    </xf>
    <xf numFmtId="0" fontId="8" fillId="2" borderId="18" applyNumberFormat="1" applyFont="1" applyFill="1" applyBorder="1" applyAlignment="1" applyProtection="0">
      <alignment horizontal="left" vertical="bottom"/>
    </xf>
    <xf numFmtId="62" fontId="8" fillId="2" borderId="19" applyNumberFormat="1" applyFont="1" applyFill="1" applyBorder="1" applyAlignment="1" applyProtection="0">
      <alignment horizontal="center" vertical="bottom"/>
    </xf>
    <xf numFmtId="62" fontId="8" fillId="2" borderId="10" applyNumberFormat="1" applyFont="1" applyFill="1" applyBorder="1" applyAlignment="1" applyProtection="0">
      <alignment horizontal="center" vertical="bottom"/>
    </xf>
    <xf numFmtId="49" fontId="8" fillId="2" borderId="12" applyNumberFormat="1" applyFont="1" applyFill="1" applyBorder="1" applyAlignment="1" applyProtection="0">
      <alignment horizontal="right" vertical="bottom"/>
    </xf>
    <xf numFmtId="0" fontId="8" fillId="2" borderId="12" applyNumberFormat="1" applyFont="1" applyFill="1" applyBorder="1" applyAlignment="1" applyProtection="0">
      <alignment horizontal="right" vertical="bottom"/>
    </xf>
    <xf numFmtId="2" fontId="13" fillId="2" borderId="11" applyNumberFormat="1" applyFont="1" applyFill="1" applyBorder="1" applyAlignment="1" applyProtection="0">
      <alignment horizontal="center" vertical="bottom"/>
    </xf>
    <xf numFmtId="2" fontId="8" fillId="2" borderId="12" applyNumberFormat="1" applyFont="1" applyFill="1" applyBorder="1" applyAlignment="1" applyProtection="0">
      <alignment horizontal="center" vertical="bottom"/>
    </xf>
    <xf numFmtId="61" fontId="8" fillId="2" borderId="11" applyNumberFormat="1" applyFont="1" applyFill="1" applyBorder="1" applyAlignment="1" applyProtection="0">
      <alignment vertical="bottom"/>
    </xf>
    <xf numFmtId="0" fontId="8" fillId="2" borderId="12" applyNumberFormat="1" applyFont="1" applyFill="1" applyBorder="1" applyAlignment="1" applyProtection="0">
      <alignment horizontal="center" vertical="bottom"/>
    </xf>
    <xf numFmtId="64" fontId="8" fillId="2" borderId="12" applyNumberFormat="1" applyFont="1" applyFill="1" applyBorder="1" applyAlignment="1" applyProtection="0">
      <alignment horizontal="center" vertical="bottom"/>
    </xf>
    <xf numFmtId="2" fontId="6" fillId="2" borderId="10" applyNumberFormat="1" applyFont="1" applyFill="1" applyBorder="1" applyAlignment="1" applyProtection="0">
      <alignment horizontal="center" vertical="bottom"/>
    </xf>
    <xf numFmtId="4" fontId="6" fillId="3" borderId="14" applyNumberFormat="1" applyFont="1" applyFill="1" applyBorder="1" applyAlignment="1" applyProtection="0">
      <alignment horizontal="center" vertical="bottom"/>
    </xf>
    <xf numFmtId="64" fontId="8" fillId="2" borderId="20" applyNumberFormat="1" applyFont="1" applyFill="1" applyBorder="1" applyAlignment="1" applyProtection="0">
      <alignment vertical="bottom"/>
    </xf>
    <xf numFmtId="49" fontId="8" fillId="2" borderId="1" applyNumberFormat="1" applyFont="1" applyFill="1" applyBorder="1" applyAlignment="1" applyProtection="0">
      <alignment horizontal="left" vertical="bottom" wrapText="1"/>
    </xf>
    <xf numFmtId="0" fontId="8" fillId="2" borderId="16" applyNumberFormat="1" applyFont="1" applyFill="1" applyBorder="1" applyAlignment="1" applyProtection="0">
      <alignment horizontal="left" vertical="bottom" wrapText="1"/>
    </xf>
    <xf numFmtId="4" fontId="6" fillId="3" borderId="14" applyNumberFormat="1" applyFont="1" applyFill="1" applyBorder="1" applyAlignment="1" applyProtection="0">
      <alignment horizontal="center" vertical="bottom" wrapText="1"/>
    </xf>
    <xf numFmtId="49" fontId="8" fillId="2" borderId="10" applyNumberFormat="1" applyFont="1" applyFill="1" applyBorder="1" applyAlignment="1" applyProtection="0">
      <alignment horizontal="left" vertical="bottom"/>
    </xf>
    <xf numFmtId="61" fontId="8" fillId="2" borderId="12" applyNumberFormat="1" applyFont="1" applyFill="1" applyBorder="1" applyAlignment="1" applyProtection="0">
      <alignment horizontal="right" vertical="bottom"/>
    </xf>
    <xf numFmtId="49" fontId="8" fillId="2" borderId="12" applyNumberFormat="1" applyFont="1" applyFill="1" applyBorder="1" applyAlignment="1" applyProtection="0">
      <alignment horizontal="center" vertical="bottom"/>
    </xf>
    <xf numFmtId="64" fontId="8" fillId="2" borderId="21" applyNumberFormat="1" applyFont="1" applyFill="1" applyBorder="1" applyAlignment="1" applyProtection="0">
      <alignment vertical="bottom"/>
    </xf>
    <xf numFmtId="49" fontId="8" fillId="2" borderId="1" applyNumberFormat="1" applyFont="1" applyFill="1" applyBorder="1" applyAlignment="1" applyProtection="0">
      <alignment horizontal="right" vertical="bottom"/>
    </xf>
    <xf numFmtId="0" fontId="8" fillId="2" borderId="1" applyNumberFormat="1" applyFont="1" applyFill="1" applyBorder="1" applyAlignment="1" applyProtection="0">
      <alignment horizontal="right" vertical="bottom"/>
    </xf>
    <xf numFmtId="61" fontId="13" fillId="2" borderId="1" applyNumberFormat="1" applyFont="1" applyFill="1" applyBorder="1" applyAlignment="1" applyProtection="0">
      <alignment horizontal="right" vertical="bottom"/>
    </xf>
    <xf numFmtId="2" fontId="8" fillId="2" borderId="22" applyNumberFormat="1" applyFont="1" applyFill="1" applyBorder="1" applyAlignment="1" applyProtection="0">
      <alignment horizontal="center" vertical="bottom"/>
    </xf>
    <xf numFmtId="64" fontId="8" fillId="2" borderId="8" applyNumberFormat="1" applyFont="1" applyFill="1" applyBorder="1" applyAlignment="1" applyProtection="0">
      <alignment vertical="bottom"/>
    </xf>
    <xf numFmtId="0" fontId="8" fillId="2" borderId="9" applyNumberFormat="1" applyFont="1" applyFill="1" applyBorder="1" applyAlignment="1" applyProtection="0">
      <alignment vertical="bottom"/>
    </xf>
    <xf numFmtId="0" fontId="8" fillId="2" borderId="10" applyNumberFormat="1" applyFont="1" applyFill="1" applyBorder="1" applyAlignment="1" applyProtection="0">
      <alignment horizontal="left" vertical="bottom"/>
    </xf>
    <xf numFmtId="49" fontId="6" fillId="2" borderId="10" applyNumberFormat="1" applyFont="1" applyFill="1" applyBorder="1" applyAlignment="1" applyProtection="0">
      <alignment horizontal="center" vertical="bottom"/>
    </xf>
    <xf numFmtId="49" fontId="8" fillId="2" borderId="10" applyNumberFormat="1" applyFont="1" applyFill="1" applyBorder="1" applyAlignment="1" applyProtection="0">
      <alignment vertical="bottom"/>
    </xf>
    <xf numFmtId="0" fontId="8" fillId="2" borderId="7" applyNumberFormat="1" applyFont="1" applyFill="1" applyBorder="1" applyAlignment="1" applyProtection="0">
      <alignment vertical="bottom"/>
    </xf>
    <xf numFmtId="49" fontId="11" fillId="2" borderId="12" applyNumberFormat="1" applyFont="1" applyFill="1" applyBorder="1" applyAlignment="1" applyProtection="0">
      <alignment horizontal="left" vertical="center" wrapText="1"/>
    </xf>
    <xf numFmtId="0" fontId="11" fillId="2" borderId="13" applyNumberFormat="1" applyFont="1" applyFill="1" applyBorder="1" applyAlignment="1" applyProtection="0">
      <alignment horizontal="left" vertical="center" wrapText="1"/>
    </xf>
    <xf numFmtId="4" fontId="6" fillId="3" borderId="14" applyNumberFormat="1" applyFont="1" applyFill="1" applyBorder="1" applyAlignment="1" applyProtection="0">
      <alignment horizontal="center" vertical="center" wrapText="1"/>
    </xf>
    <xf numFmtId="49" fontId="8" fillId="2" borderId="15" applyNumberFormat="1" applyFont="1" applyFill="1" applyBorder="1" applyAlignment="1" applyProtection="0">
      <alignment horizontal="center" vertical="bottom"/>
    </xf>
    <xf numFmtId="0" fontId="11" fillId="2" borderId="1" applyNumberFormat="1" applyFont="1" applyFill="1" applyBorder="1" applyAlignment="1" applyProtection="0">
      <alignment horizontal="left" vertical="center" wrapText="1"/>
    </xf>
    <xf numFmtId="0" fontId="11" fillId="2" borderId="16" applyNumberFormat="1" applyFont="1" applyFill="1" applyBorder="1" applyAlignment="1" applyProtection="0">
      <alignment horizontal="left" vertical="center" wrapText="1"/>
    </xf>
    <xf numFmtId="49" fontId="8" fillId="2" borderId="17" applyNumberFormat="1" applyFont="1" applyFill="1" applyBorder="1" applyAlignment="1" applyProtection="0">
      <alignment horizontal="center" vertical="bottom"/>
    </xf>
    <xf numFmtId="4" fontId="6" fillId="3" borderId="23" applyNumberFormat="1" applyFont="1" applyFill="1" applyBorder="1" applyAlignment="1" applyProtection="0">
      <alignment horizontal="center" vertical="center" wrapText="1"/>
    </xf>
    <xf numFmtId="2" fontId="8" fillId="2" borderId="7" applyNumberFormat="1" applyFont="1" applyFill="1" applyBorder="1" applyAlignment="1" applyProtection="0">
      <alignment horizontal="center" vertical="bottom"/>
    </xf>
    <xf numFmtId="0" fontId="8" fillId="2" borderId="24" applyNumberFormat="1" applyFont="1" applyFill="1" applyBorder="1" applyAlignment="1" applyProtection="0">
      <alignment horizontal="right" vertical="bottom"/>
    </xf>
    <xf numFmtId="0" fontId="8" fillId="2" borderId="1" applyNumberFormat="1" applyFont="1" applyFill="1" applyBorder="1" applyAlignment="1" applyProtection="0">
      <alignment horizontal="left" vertical="bottom"/>
    </xf>
    <xf numFmtId="0" fontId="8" fillId="2" borderId="12" applyNumberFormat="1" applyFont="1" applyFill="1" applyBorder="1" applyAlignment="1" applyProtection="0">
      <alignment horizontal="left" vertical="bottom"/>
    </xf>
    <xf numFmtId="0" fontId="8" fillId="2" borderId="5" applyNumberFormat="1" applyFont="1" applyFill="1" applyBorder="1" applyAlignment="1" applyProtection="0">
      <alignment horizontal="left" vertical="bottom"/>
    </xf>
    <xf numFmtId="4" fontId="13" fillId="2" borderId="10" applyNumberFormat="1" applyFont="1" applyFill="1" applyBorder="1" applyAlignment="1" applyProtection="0">
      <alignment horizontal="center" vertical="bottom"/>
    </xf>
    <xf numFmtId="49" fontId="15" fillId="2" borderId="1" applyNumberFormat="1" applyFont="1" applyFill="1" applyBorder="1" applyAlignment="1" applyProtection="0">
      <alignment horizontal="center" vertical="bottom"/>
    </xf>
    <xf numFmtId="62" fontId="8" fillId="2" borderId="1" applyNumberFormat="1" applyFont="1" applyFill="1" applyBorder="1" applyAlignment="1" applyProtection="0">
      <alignment vertical="bottom"/>
    </xf>
    <xf numFmtId="4" fontId="16" fillId="2" borderId="1" applyNumberFormat="1" applyFont="1" applyFill="1" applyBorder="1" applyAlignment="1" applyProtection="0">
      <alignment horizontal="left" vertical="bottom"/>
    </xf>
    <xf numFmtId="0" fontId="8" fillId="2" borderId="12" applyNumberFormat="1" applyFont="1" applyFill="1" applyBorder="1" applyAlignment="1" applyProtection="0">
      <alignment vertical="bottom"/>
    </xf>
    <xf numFmtId="65" fontId="13" fillId="2" borderId="1" applyNumberFormat="1" applyFont="1" applyFill="1" applyBorder="1" applyAlignment="1" applyProtection="0">
      <alignment horizontal="left" vertical="bottom"/>
    </xf>
    <xf numFmtId="0" fontId="8" fillId="2" borderId="10" applyNumberFormat="1" applyFont="1" applyFill="1" applyBorder="1" applyAlignment="1" applyProtection="0">
      <alignment vertical="bottom"/>
    </xf>
    <xf numFmtId="0" fontId="8" fillId="2" borderId="11" applyNumberFormat="1" applyFont="1" applyFill="1" applyBorder="1" applyAlignment="1" applyProtection="0">
      <alignment vertical="bottom"/>
    </xf>
    <xf numFmtId="49" fontId="11" fillId="2" borderId="10" applyNumberFormat="1" applyFont="1" applyFill="1" applyBorder="1" applyAlignment="1" applyProtection="0">
      <alignment horizontal="center" vertical="bottom"/>
    </xf>
    <xf numFmtId="65" fontId="13" fillId="2" borderId="10" applyNumberFormat="1" applyFont="1" applyFill="1" applyBorder="1" applyAlignment="1" applyProtection="0">
      <alignment horizontal="left" vertical="bottom"/>
    </xf>
    <xf numFmtId="66" fontId="8" fillId="2" borderId="11" applyNumberFormat="1" applyFont="1" applyFill="1" applyBorder="1" applyAlignment="1" applyProtection="0">
      <alignment vertical="bottom"/>
    </xf>
    <xf numFmtId="65" fontId="8" fillId="2" borderId="12" applyNumberFormat="1" applyFont="1" applyFill="1" applyBorder="1" applyAlignment="1" applyProtection="0">
      <alignment vertical="bottom"/>
    </xf>
    <xf numFmtId="4" fontId="8" fillId="2" borderId="1" applyNumberFormat="1" applyFont="1" applyFill="1" applyBorder="1" applyAlignment="1" applyProtection="0">
      <alignment horizontal="center" vertical="bottom"/>
    </xf>
    <xf numFmtId="66" fontId="8" fillId="2" borderId="12" applyNumberFormat="1" applyFont="1" applyFill="1" applyBorder="1" applyAlignment="1" applyProtection="0">
      <alignment vertical="bottom"/>
    </xf>
    <xf numFmtId="65" fontId="8" fillId="2" borderId="1" applyNumberFormat="1" applyFont="1" applyFill="1" applyBorder="1" applyAlignment="1" applyProtection="0">
      <alignment vertical="bottom"/>
    </xf>
    <xf numFmtId="66" fontId="8" fillId="2" borderId="10" applyNumberFormat="1" applyFont="1" applyFill="1" applyBorder="1" applyAlignment="1" applyProtection="0">
      <alignment vertical="bottom"/>
    </xf>
    <xf numFmtId="3" fontId="8" fillId="2" borderId="11" applyNumberFormat="1" applyFont="1" applyFill="1" applyBorder="1" applyAlignment="1" applyProtection="0">
      <alignment vertical="bottom"/>
    </xf>
    <xf numFmtId="0" fontId="8" fillId="2" borderId="16" applyNumberFormat="1" applyFont="1" applyFill="1" applyBorder="1" applyAlignment="1" applyProtection="0">
      <alignment horizontal="center" vertical="bottom"/>
    </xf>
    <xf numFmtId="64" fontId="8" fillId="3" borderId="14" applyNumberFormat="1" applyFont="1" applyFill="1" applyBorder="1" applyAlignment="1" applyProtection="0">
      <alignment vertical="bottom"/>
    </xf>
    <xf numFmtId="0" fontId="8" fillId="2" borderId="17" applyNumberFormat="1" applyFont="1" applyFill="1" applyBorder="1" applyAlignment="1" applyProtection="0">
      <alignment vertical="bottom"/>
    </xf>
    <xf numFmtId="64" fontId="8" fillId="2" borderId="12" applyNumberFormat="1" applyFont="1" applyFill="1" applyBorder="1" applyAlignment="1" applyProtection="0">
      <alignment vertical="bottom"/>
    </xf>
    <xf numFmtId="3" fontId="8" fillId="2" borderId="10" applyNumberFormat="1" applyFont="1" applyFill="1" applyBorder="1" applyAlignment="1" applyProtection="0">
      <alignment vertical="bottom"/>
    </xf>
    <xf numFmtId="64" fontId="8" fillId="2" borderId="10" applyNumberFormat="1" applyFont="1" applyFill="1" applyBorder="1" applyAlignment="1" applyProtection="0">
      <alignment vertical="bottom"/>
    </xf>
    <xf numFmtId="3" fontId="8" fillId="2" borderId="12" applyNumberFormat="1" applyFont="1" applyFill="1" applyBorder="1" applyAlignment="1" applyProtection="0">
      <alignment vertical="bottom"/>
    </xf>
    <xf numFmtId="65" fontId="8" fillId="2" borderId="16" applyNumberFormat="1" applyFont="1" applyFill="1" applyBorder="1" applyAlignment="1" applyProtection="0">
      <alignment vertical="bottom"/>
    </xf>
    <xf numFmtId="49" fontId="16" fillId="2" borderId="1" applyNumberFormat="1" applyFont="1" applyFill="1" applyBorder="1" applyAlignment="1" applyProtection="0">
      <alignment horizontal="right" vertical="bottom"/>
    </xf>
    <xf numFmtId="0" fontId="16" fillId="2" borderId="1" applyNumberFormat="1" applyFont="1" applyFill="1" applyBorder="1" applyAlignment="1" applyProtection="0">
      <alignment horizontal="right" vertical="bottom"/>
    </xf>
    <xf numFmtId="49" fontId="16" fillId="2" borderId="1" applyNumberFormat="1" applyFont="1" applyFill="1" applyBorder="1" applyAlignment="1" applyProtection="0">
      <alignment horizontal="center" vertical="bottom"/>
    </xf>
    <xf numFmtId="0" fontId="16" fillId="2" borderId="1" applyNumberFormat="1" applyFont="1" applyFill="1" applyBorder="1" applyAlignment="1" applyProtection="0">
      <alignment horizontal="center" vertical="bottom"/>
    </xf>
    <xf numFmtId="49" fontId="16" fillId="2" borderId="1" applyNumberFormat="1" applyFont="1" applyFill="1" applyBorder="1" applyAlignment="1" applyProtection="0">
      <alignment horizontal="left" vertical="bottom"/>
    </xf>
    <xf numFmtId="61" fontId="8" fillId="2" borderId="1" applyNumberFormat="1" applyFont="1" applyFill="1" applyBorder="1" applyAlignment="1" applyProtection="0">
      <alignment horizontal="center" vertical="bottom"/>
    </xf>
    <xf numFmtId="61" fontId="8" fillId="2" borderId="1" applyNumberFormat="1" applyFont="1" applyFill="1" applyBorder="1" applyAlignment="1" applyProtection="0">
      <alignment vertical="bottom"/>
    </xf>
    <xf numFmtId="61" fontId="8" fillId="2" borderId="4" applyNumberFormat="1" applyFont="1" applyFill="1" applyBorder="1" applyAlignment="1" applyProtection="0">
      <alignment horizontal="center" vertical="bottom"/>
    </xf>
    <xf numFmtId="49" fontId="8" fillId="2" borderId="22" applyNumberFormat="1" applyFont="1" applyFill="1" applyBorder="1" applyAlignment="1" applyProtection="0">
      <alignment horizontal="right" vertical="bottom"/>
    </xf>
    <xf numFmtId="61" fontId="8" fillId="2" borderId="8" applyNumberFormat="1" applyFont="1" applyFill="1" applyBorder="1" applyAlignment="1" applyProtection="0">
      <alignment horizontal="center" vertical="bottom"/>
    </xf>
    <xf numFmtId="49" fontId="8" fillId="2" borderId="9" applyNumberFormat="1" applyFont="1" applyFill="1" applyBorder="1" applyAlignment="1" applyProtection="0">
      <alignment horizontal="right" vertical="bottom"/>
    </xf>
    <xf numFmtId="67" fontId="8" fillId="2" borderId="1" applyNumberFormat="1" applyFont="1" applyFill="1" applyBorder="1" applyAlignment="1" applyProtection="0">
      <alignment horizontal="right" vertical="bottom"/>
    </xf>
    <xf numFmtId="67" fontId="8" fillId="2" borderId="12" applyNumberFormat="1" applyFont="1" applyFill="1" applyBorder="1" applyAlignment="1" applyProtection="0">
      <alignment horizontal="right" vertical="bottom"/>
    </xf>
    <xf numFmtId="49" fontId="18" fillId="2" borderId="1" applyNumberFormat="1" applyFont="1" applyFill="1" applyBorder="1" applyAlignment="1" applyProtection="0">
      <alignment horizontal="left" vertical="bottom"/>
    </xf>
    <xf numFmtId="2" fontId="18" fillId="2" borderId="5" applyNumberFormat="1" applyFont="1" applyFill="1" applyBorder="1" applyAlignment="1" applyProtection="0">
      <alignment horizontal="left" vertical="bottom"/>
    </xf>
    <xf numFmtId="2" fontId="18" fillId="2" borderId="1" applyNumberFormat="1" applyFont="1" applyFill="1" applyBorder="1" applyAlignment="1" applyProtection="0">
      <alignment horizontal="left" vertical="bottom"/>
    </xf>
    <xf numFmtId="2" fontId="18" fillId="2" borderId="12" applyNumberFormat="1" applyFont="1" applyFill="1" applyBorder="1" applyAlignment="1" applyProtection="0">
      <alignment horizontal="left" vertical="bottom"/>
    </xf>
    <xf numFmtId="0" fontId="8" fillId="2" borderId="25" applyNumberFormat="1" applyFont="1" applyFill="1" applyBorder="1" applyAlignment="1" applyProtection="0">
      <alignment horizontal="left" vertical="bottom"/>
    </xf>
    <xf numFmtId="49" fontId="8" fillId="2" borderId="25" applyNumberFormat="1" applyFont="1" applyFill="1" applyBorder="1" applyAlignment="1" applyProtection="0">
      <alignment horizontal="center" vertical="bottom"/>
    </xf>
    <xf numFmtId="4" fontId="8" fillId="2" borderId="25" applyNumberFormat="1" applyFont="1" applyFill="1" applyBorder="1" applyAlignment="1" applyProtection="0">
      <alignment horizontal="center" vertical="bottom"/>
    </xf>
    <xf numFmtId="49" fontId="6" fillId="2" borderId="1" applyNumberFormat="1" applyFont="1" applyFill="1" applyBorder="1" applyAlignment="1" applyProtection="0">
      <alignment horizontal="right" vertical="bottom"/>
    </xf>
    <xf numFmtId="0" fontId="6" fillId="2" borderId="16" applyNumberFormat="1" applyFont="1" applyFill="1" applyBorder="1" applyAlignment="1" applyProtection="0">
      <alignment horizontal="right" vertical="bottom"/>
    </xf>
    <xf numFmtId="0" fontId="6" fillId="3" borderId="26" applyNumberFormat="1" applyFont="1" applyFill="1" applyBorder="1" applyAlignment="1" applyProtection="0">
      <alignment horizontal="center" vertical="bottom"/>
    </xf>
    <xf numFmtId="49" fontId="8" fillId="2" borderId="17" applyNumberFormat="1" applyFont="1" applyFill="1" applyBorder="1" applyAlignment="1" applyProtection="0">
      <alignment horizontal="left" vertical="bottom"/>
    </xf>
    <xf numFmtId="66" fontId="8" fillId="2" borderId="1" applyNumberFormat="1" applyFont="1" applyFill="1" applyBorder="1" applyAlignment="1" applyProtection="0">
      <alignment vertical="bottom"/>
    </xf>
    <xf numFmtId="0" fontId="6" fillId="3" borderId="14" applyNumberFormat="1" applyFont="1" applyFill="1" applyBorder="1" applyAlignment="1" applyProtection="0">
      <alignment horizontal="center" vertical="bottom"/>
    </xf>
    <xf numFmtId="49" fontId="8" fillId="2" borderId="10" applyNumberFormat="1" applyFont="1" applyFill="1" applyBorder="1" applyAlignment="1" applyProtection="0">
      <alignment horizontal="center" vertical="bottom"/>
    </xf>
    <xf numFmtId="0" fontId="8" fillId="2" borderId="10" applyNumberFormat="1" applyFont="1" applyFill="1" applyBorder="1" applyAlignment="1" applyProtection="0">
      <alignment horizontal="center" vertical="bottom"/>
    </xf>
    <xf numFmtId="0" fontId="6" fillId="2" borderId="10" applyNumberFormat="1" applyFont="1" applyFill="1" applyBorder="1" applyAlignment="1" applyProtection="0">
      <alignment horizontal="center" vertical="bottom"/>
    </xf>
    <xf numFmtId="0" fontId="8" fillId="2" borderId="10" applyNumberFormat="1" applyFont="1" applyFill="1" applyBorder="1" applyAlignment="1" applyProtection="0">
      <alignment horizontal="center" vertical="bottom" wrapText="1"/>
    </xf>
    <xf numFmtId="60" fontId="8" fillId="2" borderId="15" applyNumberFormat="1" applyFont="1" applyFill="1" applyBorder="1" applyAlignment="1" applyProtection="0">
      <alignment horizontal="right" vertical="bottom"/>
    </xf>
    <xf numFmtId="60" fontId="8" fillId="2" borderId="12" applyNumberFormat="1" applyFont="1" applyFill="1" applyBorder="1" applyAlignment="1" applyProtection="0">
      <alignment horizontal="right" vertical="bottom"/>
    </xf>
    <xf numFmtId="60" fontId="8" fillId="2" borderId="12" applyNumberFormat="1" applyFont="1" applyFill="1" applyBorder="1" applyAlignment="1" applyProtection="0">
      <alignment vertical="bottom"/>
    </xf>
    <xf numFmtId="60" fontId="8" fillId="2" borderId="27" applyNumberFormat="1" applyFont="1" applyFill="1" applyBorder="1" applyAlignment="1" applyProtection="0">
      <alignment horizontal="right" vertical="bottom"/>
    </xf>
    <xf numFmtId="60" fontId="8" fillId="2" borderId="25" applyNumberFormat="1" applyFont="1" applyFill="1" applyBorder="1" applyAlignment="1" applyProtection="0">
      <alignment horizontal="right" vertical="bottom"/>
    </xf>
    <xf numFmtId="60" fontId="8" fillId="2" borderId="1" applyNumberFormat="1" applyFont="1" applyFill="1" applyBorder="1" applyAlignment="1" applyProtection="0">
      <alignment vertical="bottom"/>
    </xf>
    <xf numFmtId="0" fontId="8" fillId="4" borderId="26" applyNumberFormat="1" applyFont="1" applyFill="1" applyBorder="1" applyAlignment="1" applyProtection="0">
      <alignment horizontal="center" vertical="bottom"/>
    </xf>
    <xf numFmtId="60" fontId="8" fillId="2" borderId="19" applyNumberFormat="1" applyFont="1" applyFill="1" applyBorder="1" applyAlignment="1" applyProtection="0">
      <alignment vertical="bottom"/>
    </xf>
    <xf numFmtId="0" fontId="6" fillId="2" borderId="12" applyNumberFormat="1" applyFont="1" applyFill="1" applyBorder="1" applyAlignment="1" applyProtection="0">
      <alignment vertical="bottom"/>
    </xf>
    <xf numFmtId="0" fontId="6" fillId="2" borderId="24" applyNumberFormat="1" applyFont="1" applyFill="1" applyBorder="1" applyAlignment="1" applyProtection="0">
      <alignment vertical="bottom"/>
    </xf>
    <xf numFmtId="3" fontId="8" fillId="2" borderId="1" applyNumberFormat="1" applyFont="1" applyFill="1" applyBorder="1" applyAlignment="1" applyProtection="0">
      <alignment horizontal="center" vertical="bottom"/>
    </xf>
    <xf numFmtId="3" fontId="8" fillId="2" borderId="16" applyNumberFormat="1" applyFont="1" applyFill="1" applyBorder="1" applyAlignment="1" applyProtection="0">
      <alignment horizontal="center" vertical="bottom"/>
    </xf>
    <xf numFmtId="64" fontId="8" fillId="3" borderId="28" applyNumberFormat="1" applyFont="1" applyFill="1" applyBorder="1" applyAlignment="1" applyProtection="0">
      <alignment vertical="bottom"/>
    </xf>
    <xf numFmtId="49" fontId="8" fillId="2" borderId="25" applyNumberFormat="1" applyFont="1" applyFill="1" applyBorder="1" applyAlignment="1" applyProtection="0">
      <alignment horizontal="left" vertical="bottom"/>
    </xf>
    <xf numFmtId="0" fontId="6" fillId="3" borderId="26" applyNumberFormat="1" applyFont="1" applyFill="1" applyBorder="1" applyAlignment="1" applyProtection="0">
      <alignment vertical="bottom"/>
    </xf>
    <xf numFmtId="64" fontId="8" fillId="2" borderId="19" applyNumberFormat="1" applyFont="1" applyFill="1" applyBorder="1" applyAlignment="1" applyProtection="0">
      <alignment vertical="bottom"/>
    </xf>
    <xf numFmtId="49" fontId="19" fillId="2" borderId="1" applyNumberFormat="1" applyFont="1" applyFill="1" applyBorder="1" applyAlignment="1" applyProtection="0">
      <alignment horizontal="left" vertical="bottom"/>
    </xf>
    <xf numFmtId="0" fontId="19" fillId="2" borderId="1" applyNumberFormat="1" applyFont="1" applyFill="1" applyBorder="1" applyAlignment="1" applyProtection="0">
      <alignment horizontal="left" vertical="bottom"/>
    </xf>
    <xf numFmtId="0" fontId="19" fillId="2" borderId="12" applyNumberFormat="1" applyFont="1" applyFill="1" applyBorder="1" applyAlignment="1" applyProtection="0">
      <alignment horizontal="left" vertical="bottom"/>
    </xf>
    <xf numFmtId="0" fontId="19" fillId="2" borderId="1" applyNumberFormat="1" applyFont="1" applyFill="1" applyBorder="1" applyAlignment="1" applyProtection="0">
      <alignment vertical="bottom"/>
    </xf>
    <xf numFmtId="49" fontId="19" fillId="2" borderId="1" applyNumberFormat="1" applyFont="1" applyFill="1" applyBorder="1" applyAlignment="1" applyProtection="0">
      <alignment horizontal="left" vertical="bottom" wrapText="1"/>
    </xf>
    <xf numFmtId="0" fontId="19" fillId="2" borderId="1" applyNumberFormat="1" applyFont="1" applyFill="1" applyBorder="1" applyAlignment="1" applyProtection="0">
      <alignment horizontal="left" vertical="bottom" wrapText="1"/>
    </xf>
    <xf numFmtId="0" fontId="20" fillId="2" borderId="1" applyNumberFormat="1" applyFont="1" applyFill="1" applyBorder="1" applyAlignment="1" applyProtection="0">
      <alignment vertical="bottom"/>
    </xf>
    <xf numFmtId="49" fontId="21" fillId="2" borderId="1" applyNumberFormat="1" applyFont="1" applyFill="1" applyBorder="1" applyAlignment="1" applyProtection="0">
      <alignment horizontal="left" vertical="bottom" wrapText="1"/>
    </xf>
    <xf numFmtId="49" fontId="22" fillId="2" borderId="1" applyNumberFormat="1" applyFont="1" applyFill="1" applyBorder="1" applyAlignment="1" applyProtection="0">
      <alignment horizontal="left" vertical="bottom" wrapText="1"/>
    </xf>
    <xf numFmtId="0" fontId="22" fillId="2" borderId="1" applyNumberFormat="1" applyFont="1" applyFill="1" applyBorder="1" applyAlignment="1" applyProtection="0">
      <alignment horizontal="left" vertical="bottom" wrapText="1"/>
    </xf>
    <xf numFmtId="0" fontId="21" fillId="2" borderId="1" applyNumberFormat="1" applyFont="1" applyFill="1" applyBorder="1" applyAlignment="1" applyProtection="0">
      <alignment horizontal="left" vertical="bottom" wrapText="1"/>
    </xf>
    <xf numFmtId="49" fontId="22" fillId="2" borderId="1" applyNumberFormat="1" applyFont="1" applyFill="1" applyBorder="1" applyAlignment="1" applyProtection="0">
      <alignment horizontal="left" vertical="bottom"/>
    </xf>
    <xf numFmtId="0" fontId="22" fillId="2" borderId="1" applyNumberFormat="1" applyFont="1" applyFill="1" applyBorder="1" applyAlignment="1" applyProtection="0">
      <alignment horizontal="left" vertical="bottom"/>
    </xf>
    <xf numFmtId="1" fontId="8" fillId="2" borderId="1" applyNumberFormat="1" applyFont="1" applyFill="1" applyBorder="1" applyAlignment="1" applyProtection="0">
      <alignment horizontal="left" vertical="bottom"/>
    </xf>
    <xf numFmtId="0" fontId="23" fillId="2" borderId="1" applyNumberFormat="1" applyFont="1" applyFill="1" applyBorder="1" applyAlignment="1" applyProtection="0">
      <alignment vertical="bottom"/>
    </xf>
    <xf numFmtId="0" fontId="0" applyNumberFormat="1" applyFont="1" applyFill="0" applyBorder="0" applyAlignment="1" applyProtection="0">
      <alignment vertical="bottom"/>
    </xf>
    <xf numFmtId="0" fontId="0" borderId="1" applyNumberFormat="0" applyFont="1" applyFill="0" applyBorder="1" applyAlignment="1" applyProtection="0">
      <alignment vertical="bottom"/>
    </xf>
    <xf numFmtId="49" fontId="0" fillId="2" borderId="1" applyNumberFormat="1" applyFont="1" applyFill="1" applyBorder="1" applyAlignment="1" applyProtection="0">
      <alignment vertical="bottom"/>
    </xf>
    <xf numFmtId="4" fontId="0" fillId="2" borderId="1" applyNumberFormat="1" applyFont="1" applyFill="1" applyBorder="1" applyAlignment="1" applyProtection="0">
      <alignment vertical="bottom"/>
    </xf>
    <xf numFmtId="4" fontId="24" fillId="2" borderId="1" applyNumberFormat="1" applyFont="1" applyFill="1" applyBorder="1" applyAlignment="1" applyProtection="0">
      <alignment vertical="bottom"/>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323232"/>
      <rgbColor rgb="ffffffff"/>
      <rgbColor rgb="ffaaaaaa"/>
      <rgbColor rgb="ffff0000"/>
      <rgbColor rgb="ff0000ff"/>
      <rgbColor rgb="ffbfbfbf"/>
      <rgbColor rgb="ff00b050"/>
      <rgbColor rgb="ff865357"/>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R102"/>
  <sheetViews>
    <sheetView workbookViewId="0" showGridLines="0" defaultGridColor="1"/>
  </sheetViews>
  <sheetFormatPr defaultColWidth="8.83333" defaultRowHeight="15" customHeight="1" outlineLevelRow="0" outlineLevelCol="0"/>
  <cols>
    <col min="1" max="1" width="3" style="1" customWidth="1"/>
    <col min="2" max="2" width="3" style="1" customWidth="1"/>
    <col min="3" max="3" width="3" style="1" customWidth="1"/>
    <col min="4" max="4" width="3" style="1" customWidth="1"/>
    <col min="5" max="5" width="36.5" style="1" customWidth="1"/>
    <col min="6" max="6" width="7.85156" style="1" customWidth="1"/>
    <col min="7" max="7" width="8.67188" style="1" customWidth="1"/>
    <col min="8" max="8" width="8.67188" style="1" customWidth="1"/>
    <col min="9" max="9" width="8.67188" style="1" customWidth="1"/>
    <col min="10" max="10" width="8.67188" style="1" customWidth="1"/>
    <col min="11" max="11" width="9.5" style="1" customWidth="1"/>
    <col min="12" max="12" width="8.67188" style="1" customWidth="1"/>
    <col min="13" max="13" width="8.67188" style="1" customWidth="1"/>
    <col min="14" max="14" width="8.67188" style="1" customWidth="1"/>
    <col min="15" max="15" width="8.67188" style="1" customWidth="1"/>
    <col min="16" max="16" width="8.67188" style="1" customWidth="1"/>
    <col min="17" max="17" width="8.67188" style="1" customWidth="1"/>
    <col min="18" max="18" width="10" style="1" customWidth="1"/>
    <col min="19" max="256" width="8.85156" style="1" customWidth="1"/>
  </cols>
  <sheetData>
    <row r="1" ht="15.75" customHeight="1">
      <c r="A1" s="2"/>
      <c r="B1" s="2"/>
      <c r="C1" s="2"/>
      <c r="D1" s="2"/>
      <c r="E1" s="2"/>
      <c r="F1" t="s" s="3">
        <v>0</v>
      </c>
      <c r="G1" t="s" s="3">
        <v>1</v>
      </c>
      <c r="H1" t="s" s="3">
        <v>2</v>
      </c>
      <c r="I1" t="s" s="3">
        <v>3</v>
      </c>
      <c r="J1" t="s" s="3">
        <v>4</v>
      </c>
      <c r="K1" t="s" s="3">
        <v>5</v>
      </c>
      <c r="L1" t="s" s="3">
        <v>6</v>
      </c>
      <c r="M1" t="s" s="3">
        <v>7</v>
      </c>
      <c r="N1" t="s" s="3">
        <v>8</v>
      </c>
      <c r="O1" t="s" s="3">
        <v>9</v>
      </c>
      <c r="P1" t="s" s="3">
        <v>10</v>
      </c>
      <c r="Q1" t="s" s="3">
        <v>11</v>
      </c>
      <c r="R1" t="s" s="3">
        <v>12</v>
      </c>
    </row>
    <row r="2" ht="15.75" customHeight="1">
      <c r="A2" s="4"/>
      <c r="B2" t="s" s="4">
        <v>13</v>
      </c>
      <c r="C2" s="4"/>
      <c r="D2" s="4"/>
      <c r="E2" s="4"/>
      <c r="F2" s="5"/>
      <c r="G2" s="5"/>
      <c r="H2" s="5"/>
      <c r="I2" s="5"/>
      <c r="J2" s="5"/>
      <c r="K2" s="5"/>
      <c r="L2" s="5"/>
      <c r="M2" s="5"/>
      <c r="N2" s="5"/>
      <c r="O2" s="5"/>
      <c r="P2" s="5"/>
      <c r="Q2" s="5"/>
      <c r="R2" s="5"/>
    </row>
    <row r="3" ht="15" customHeight="1" hidden="1">
      <c r="A3" s="4"/>
      <c r="B3" s="4"/>
      <c r="C3" t="s" s="4">
        <v>14</v>
      </c>
      <c r="D3" s="4"/>
      <c r="E3" s="4"/>
      <c r="F3" s="6"/>
      <c r="G3" s="6"/>
      <c r="H3" s="6"/>
      <c r="I3" s="6"/>
      <c r="J3" s="6"/>
      <c r="K3" s="6"/>
      <c r="L3" s="6"/>
      <c r="M3" s="6"/>
      <c r="N3" s="6"/>
      <c r="O3" s="6"/>
      <c r="P3" s="6"/>
      <c r="Q3" s="6"/>
      <c r="R3" s="6"/>
    </row>
    <row r="4" ht="15" customHeight="1" hidden="1">
      <c r="A4" s="4"/>
      <c r="B4" s="4"/>
      <c r="C4" s="4"/>
      <c r="D4" t="s" s="4">
        <v>15</v>
      </c>
      <c r="E4" s="4"/>
      <c r="F4" s="6">
        <f>'FEFP'!H90/12</f>
        <v>70775.25</v>
      </c>
      <c r="G4" s="6">
        <f>F4</f>
        <v>70775.25</v>
      </c>
      <c r="H4" s="6">
        <f>G4</f>
        <v>70775.25</v>
      </c>
      <c r="I4" s="6">
        <f>H4</f>
        <v>70775.25</v>
      </c>
      <c r="J4" s="6">
        <f>I4</f>
        <v>70775.25</v>
      </c>
      <c r="K4" s="6">
        <f>J4</f>
        <v>70775.25</v>
      </c>
      <c r="L4" s="6">
        <f>K4</f>
        <v>70775.25</v>
      </c>
      <c r="M4" s="6">
        <f>L4</f>
        <v>70775.25</v>
      </c>
      <c r="N4" s="6">
        <f>M4</f>
        <v>70775.25</v>
      </c>
      <c r="O4" s="6">
        <f>N4</f>
        <v>70775.25</v>
      </c>
      <c r="P4" s="6">
        <f>O4</f>
        <v>70775.25</v>
      </c>
      <c r="Q4" s="6">
        <f>P4</f>
        <v>70775.25</v>
      </c>
      <c r="R4" s="6">
        <f>ROUND(SUM(F4:Q4),5)</f>
        <v>849303</v>
      </c>
    </row>
    <row r="5" ht="15" customHeight="1" hidden="1">
      <c r="A5" s="4"/>
      <c r="B5" s="4"/>
      <c r="C5" s="4"/>
      <c r="D5" t="s" s="4">
        <v>16</v>
      </c>
      <c r="E5" s="4"/>
      <c r="F5" s="6">
        <v>0</v>
      </c>
      <c r="G5" s="6">
        <v>0</v>
      </c>
      <c r="H5" s="6">
        <v>0</v>
      </c>
      <c r="I5" s="6">
        <v>0</v>
      </c>
      <c r="J5" s="6">
        <v>0</v>
      </c>
      <c r="K5" s="6">
        <v>0</v>
      </c>
      <c r="L5" s="6">
        <v>0</v>
      </c>
      <c r="M5" s="6">
        <v>0</v>
      </c>
      <c r="N5" s="6">
        <v>0</v>
      </c>
      <c r="O5" s="6">
        <v>0</v>
      </c>
      <c r="P5" s="6">
        <v>0</v>
      </c>
      <c r="Q5" s="6">
        <v>0</v>
      </c>
      <c r="R5" s="6">
        <f>ROUND(SUM(F5:Q5),5)</f>
        <v>0</v>
      </c>
    </row>
    <row r="6" ht="15" customHeight="1" hidden="1">
      <c r="A6" s="4"/>
      <c r="B6" s="4"/>
      <c r="C6" s="4"/>
      <c r="D6" t="s" s="4">
        <v>17</v>
      </c>
      <c r="E6" s="4"/>
      <c r="F6" s="6">
        <v>0</v>
      </c>
      <c r="G6" s="6">
        <v>0</v>
      </c>
      <c r="H6" s="6">
        <v>0</v>
      </c>
      <c r="I6" s="6">
        <v>0</v>
      </c>
      <c r="J6" s="6">
        <v>0</v>
      </c>
      <c r="K6" s="6">
        <v>0</v>
      </c>
      <c r="L6" s="6">
        <v>0</v>
      </c>
      <c r="M6" s="6">
        <v>0</v>
      </c>
      <c r="N6" s="6">
        <v>0</v>
      </c>
      <c r="O6" s="6">
        <v>0</v>
      </c>
      <c r="P6" s="6">
        <v>0</v>
      </c>
      <c r="Q6" s="6">
        <v>0</v>
      </c>
      <c r="R6" s="6">
        <f>ROUND(SUM(F6:Q6),5)</f>
        <v>0</v>
      </c>
    </row>
    <row r="7" ht="15" customHeight="1" hidden="1">
      <c r="A7" s="4"/>
      <c r="B7" s="4"/>
      <c r="C7" s="4"/>
      <c r="D7" t="s" s="4">
        <v>18</v>
      </c>
      <c r="E7" s="4"/>
      <c r="F7" s="6">
        <v>0</v>
      </c>
      <c r="G7" s="6">
        <v>0</v>
      </c>
      <c r="H7" s="6">
        <v>0</v>
      </c>
      <c r="I7" s="6">
        <v>0</v>
      </c>
      <c r="J7" s="6">
        <v>0</v>
      </c>
      <c r="K7" s="6">
        <v>0</v>
      </c>
      <c r="L7" s="6">
        <v>0</v>
      </c>
      <c r="M7" s="6">
        <v>0</v>
      </c>
      <c r="N7" s="6">
        <v>0</v>
      </c>
      <c r="O7" s="6">
        <v>0</v>
      </c>
      <c r="P7" s="6">
        <v>0</v>
      </c>
      <c r="Q7" s="6">
        <v>0</v>
      </c>
      <c r="R7" s="6">
        <f>ROUND(SUM(F7:Q7),5)</f>
        <v>0</v>
      </c>
    </row>
    <row r="8" ht="15" customHeight="1" hidden="1">
      <c r="A8" s="4"/>
      <c r="B8" s="4"/>
      <c r="C8" s="4"/>
      <c r="D8" t="s" s="4">
        <v>19</v>
      </c>
      <c r="E8" s="4"/>
      <c r="F8" s="6">
        <v>0</v>
      </c>
      <c r="G8" s="6">
        <v>0</v>
      </c>
      <c r="H8" s="6">
        <v>0</v>
      </c>
      <c r="I8" s="6">
        <v>0</v>
      </c>
      <c r="J8" s="6">
        <v>0</v>
      </c>
      <c r="K8" s="6">
        <v>0</v>
      </c>
      <c r="L8" s="6">
        <v>0</v>
      </c>
      <c r="M8" s="6">
        <v>0</v>
      </c>
      <c r="N8" s="6">
        <v>0</v>
      </c>
      <c r="O8" s="6">
        <v>0</v>
      </c>
      <c r="P8" s="6">
        <v>0</v>
      </c>
      <c r="Q8" s="6">
        <v>0</v>
      </c>
      <c r="R8" s="6">
        <f>ROUND(SUM(F8:Q8),5)</f>
        <v>0</v>
      </c>
    </row>
    <row r="9" ht="15" customHeight="1" hidden="1">
      <c r="A9" s="4"/>
      <c r="B9" s="4"/>
      <c r="C9" s="4"/>
      <c r="D9" t="s" s="4">
        <v>20</v>
      </c>
      <c r="E9" s="4"/>
      <c r="F9" s="6">
        <v>0</v>
      </c>
      <c r="G9" s="6">
        <v>0</v>
      </c>
      <c r="H9" s="6">
        <v>0</v>
      </c>
      <c r="I9" s="6">
        <v>0</v>
      </c>
      <c r="J9" s="6">
        <v>0</v>
      </c>
      <c r="K9" s="6">
        <v>0</v>
      </c>
      <c r="L9" s="6">
        <v>0</v>
      </c>
      <c r="M9" s="6">
        <v>0</v>
      </c>
      <c r="N9" s="6">
        <v>0</v>
      </c>
      <c r="O9" s="6">
        <v>0</v>
      </c>
      <c r="P9" s="6">
        <v>0</v>
      </c>
      <c r="Q9" s="6">
        <v>0</v>
      </c>
      <c r="R9" s="6">
        <f>ROUND(SUM(F9:Q9),5)</f>
        <v>0</v>
      </c>
    </row>
    <row r="10" ht="15" customHeight="1" hidden="1">
      <c r="A10" s="4"/>
      <c r="B10" s="4"/>
      <c r="C10" s="4"/>
      <c r="D10" t="s" s="4">
        <v>21</v>
      </c>
      <c r="E10" s="4"/>
      <c r="F10" s="6">
        <v>0</v>
      </c>
      <c r="G10" s="6">
        <v>0</v>
      </c>
      <c r="H10" s="6">
        <v>0</v>
      </c>
      <c r="I10" s="6">
        <v>0</v>
      </c>
      <c r="J10" s="6">
        <v>0</v>
      </c>
      <c r="K10" s="6">
        <v>0</v>
      </c>
      <c r="L10" s="6">
        <v>0</v>
      </c>
      <c r="M10" s="6">
        <v>0</v>
      </c>
      <c r="N10" s="6">
        <v>0</v>
      </c>
      <c r="O10" s="6">
        <v>0</v>
      </c>
      <c r="P10" s="6">
        <v>0</v>
      </c>
      <c r="Q10" s="6">
        <v>0</v>
      </c>
      <c r="R10" s="6">
        <f>ROUND(SUM(F10:Q10),5)</f>
        <v>0</v>
      </c>
    </row>
    <row r="11" ht="15" customHeight="1" hidden="1">
      <c r="A11" s="4"/>
      <c r="B11" s="4"/>
      <c r="C11" s="4"/>
      <c r="D11" t="s" s="4">
        <v>22</v>
      </c>
      <c r="E11" s="4"/>
      <c r="F11" s="6">
        <v>0</v>
      </c>
      <c r="G11" s="6">
        <v>0</v>
      </c>
      <c r="H11" s="6">
        <v>0</v>
      </c>
      <c r="I11" s="6">
        <v>0</v>
      </c>
      <c r="J11" s="6">
        <v>0</v>
      </c>
      <c r="K11" s="6">
        <v>0</v>
      </c>
      <c r="L11" s="6">
        <v>0</v>
      </c>
      <c r="M11" s="6">
        <v>0</v>
      </c>
      <c r="N11" s="6">
        <v>0</v>
      </c>
      <c r="O11" s="6">
        <v>0</v>
      </c>
      <c r="P11" s="6">
        <v>0</v>
      </c>
      <c r="Q11" s="6">
        <v>0</v>
      </c>
      <c r="R11" s="6">
        <f>ROUND(SUM(F11:Q11),5)</f>
        <v>0</v>
      </c>
    </row>
    <row r="12" ht="15" customHeight="1" hidden="1">
      <c r="A12" s="4"/>
      <c r="B12" s="4"/>
      <c r="C12" s="4"/>
      <c r="D12" t="s" s="4">
        <v>23</v>
      </c>
      <c r="E12" s="4"/>
      <c r="F12" s="6">
        <v>0</v>
      </c>
      <c r="G12" s="6">
        <v>0</v>
      </c>
      <c r="H12" s="6">
        <v>0</v>
      </c>
      <c r="I12" s="6">
        <v>0</v>
      </c>
      <c r="J12" s="6">
        <v>0</v>
      </c>
      <c r="K12" s="6">
        <v>0</v>
      </c>
      <c r="L12" s="6">
        <v>0</v>
      </c>
      <c r="M12" s="6">
        <v>0</v>
      </c>
      <c r="N12" s="6">
        <v>0</v>
      </c>
      <c r="O12" s="6">
        <v>0</v>
      </c>
      <c r="P12" s="6">
        <v>0</v>
      </c>
      <c r="Q12" s="6">
        <v>0</v>
      </c>
      <c r="R12" s="6">
        <f>ROUND(SUM(F12:Q12),5)</f>
        <v>0</v>
      </c>
    </row>
    <row r="13" ht="15" customHeight="1" hidden="1">
      <c r="A13" s="4"/>
      <c r="B13" s="4"/>
      <c r="C13" s="4"/>
      <c r="D13" t="s" s="4">
        <v>24</v>
      </c>
      <c r="E13" s="4"/>
      <c r="F13" s="6">
        <v>0</v>
      </c>
      <c r="G13" s="6">
        <v>0</v>
      </c>
      <c r="H13" s="6">
        <v>0</v>
      </c>
      <c r="I13" s="6">
        <v>0</v>
      </c>
      <c r="J13" s="6">
        <v>0</v>
      </c>
      <c r="K13" s="6">
        <v>0</v>
      </c>
      <c r="L13" s="6">
        <v>0</v>
      </c>
      <c r="M13" s="6">
        <v>0</v>
      </c>
      <c r="N13" s="6">
        <v>0</v>
      </c>
      <c r="O13" s="6">
        <v>0</v>
      </c>
      <c r="P13" s="6">
        <v>0</v>
      </c>
      <c r="Q13" s="6">
        <v>0</v>
      </c>
      <c r="R13" s="6">
        <f>ROUND(SUM(F13:Q13),5)</f>
        <v>0</v>
      </c>
    </row>
    <row r="14" ht="15" customHeight="1" hidden="1">
      <c r="A14" s="4"/>
      <c r="B14" s="4"/>
      <c r="C14" s="4"/>
      <c r="D14" t="s" s="4">
        <v>25</v>
      </c>
      <c r="E14" s="4"/>
      <c r="F14" s="6">
        <v>0</v>
      </c>
      <c r="G14" s="6">
        <v>0</v>
      </c>
      <c r="H14" s="6">
        <v>0</v>
      </c>
      <c r="I14" s="6">
        <v>0</v>
      </c>
      <c r="J14" s="6">
        <v>0</v>
      </c>
      <c r="K14" s="6">
        <v>0</v>
      </c>
      <c r="L14" s="6">
        <v>0</v>
      </c>
      <c r="M14" s="6">
        <v>0</v>
      </c>
      <c r="N14" s="6">
        <v>0</v>
      </c>
      <c r="O14" s="6">
        <v>0</v>
      </c>
      <c r="P14" s="6">
        <v>0</v>
      </c>
      <c r="Q14" s="6">
        <v>0</v>
      </c>
      <c r="R14" s="6">
        <f>ROUND(SUM(F14:Q14),5)</f>
        <v>0</v>
      </c>
    </row>
    <row r="15" ht="15" customHeight="1" hidden="1">
      <c r="A15" s="4"/>
      <c r="B15" s="4"/>
      <c r="C15" s="4"/>
      <c r="D15" t="s" s="4">
        <v>26</v>
      </c>
      <c r="E15" s="4"/>
      <c r="F15" s="6">
        <v>0</v>
      </c>
      <c r="G15" s="6">
        <v>0</v>
      </c>
      <c r="H15" s="6">
        <v>0</v>
      </c>
      <c r="I15" s="6">
        <v>0</v>
      </c>
      <c r="J15" s="6">
        <v>0</v>
      </c>
      <c r="K15" s="6">
        <v>0</v>
      </c>
      <c r="L15" s="6">
        <v>0</v>
      </c>
      <c r="M15" s="6">
        <v>0</v>
      </c>
      <c r="N15" s="6">
        <v>0</v>
      </c>
      <c r="O15" s="6">
        <v>0</v>
      </c>
      <c r="P15" s="6">
        <v>0</v>
      </c>
      <c r="Q15" s="6">
        <v>0</v>
      </c>
      <c r="R15" s="6">
        <f>ROUND(SUM(F15:Q15),5)</f>
        <v>0</v>
      </c>
    </row>
    <row r="16" ht="15" customHeight="1" hidden="1">
      <c r="A16" s="4"/>
      <c r="B16" s="4"/>
      <c r="C16" s="4"/>
      <c r="D16" t="s" s="4">
        <v>27</v>
      </c>
      <c r="E16" s="4"/>
      <c r="F16" s="6">
        <v>0</v>
      </c>
      <c r="G16" s="6">
        <v>0</v>
      </c>
      <c r="H16" s="6">
        <v>0</v>
      </c>
      <c r="I16" s="6">
        <v>0</v>
      </c>
      <c r="J16" s="6">
        <v>0</v>
      </c>
      <c r="K16" s="6">
        <v>0</v>
      </c>
      <c r="L16" s="6">
        <v>0</v>
      </c>
      <c r="M16" s="6">
        <v>0</v>
      </c>
      <c r="N16" s="6">
        <v>0</v>
      </c>
      <c r="O16" s="6">
        <v>0</v>
      </c>
      <c r="P16" s="6">
        <v>0</v>
      </c>
      <c r="Q16" s="6">
        <v>0</v>
      </c>
      <c r="R16" s="6">
        <f>ROUND(SUM(F16:Q16),5)</f>
        <v>0</v>
      </c>
    </row>
    <row r="17" ht="15" customHeight="1" hidden="1">
      <c r="A17" s="4"/>
      <c r="B17" s="4"/>
      <c r="C17" s="4"/>
      <c r="D17" t="s" s="4">
        <v>28</v>
      </c>
      <c r="E17" s="4"/>
      <c r="F17" s="6">
        <v>0</v>
      </c>
      <c r="G17" s="6">
        <v>0</v>
      </c>
      <c r="H17" s="6">
        <v>0</v>
      </c>
      <c r="I17" s="6">
        <v>0</v>
      </c>
      <c r="J17" s="6">
        <v>0</v>
      </c>
      <c r="K17" s="6">
        <v>0</v>
      </c>
      <c r="L17" s="6">
        <v>0</v>
      </c>
      <c r="M17" s="6">
        <v>0</v>
      </c>
      <c r="N17" s="6">
        <v>0</v>
      </c>
      <c r="O17" s="6">
        <v>0</v>
      </c>
      <c r="P17" s="6">
        <v>0</v>
      </c>
      <c r="Q17" s="6">
        <v>0</v>
      </c>
      <c r="R17" s="6">
        <f>ROUND(SUM(F17:Q17),5)</f>
        <v>0</v>
      </c>
    </row>
    <row r="18" ht="15" customHeight="1" hidden="1">
      <c r="A18" s="4"/>
      <c r="B18" s="4"/>
      <c r="C18" s="4"/>
      <c r="D18" t="s" s="4">
        <v>29</v>
      </c>
      <c r="E18" s="4"/>
      <c r="F18" s="6">
        <v>0</v>
      </c>
      <c r="G18" s="6">
        <v>0</v>
      </c>
      <c r="H18" s="6">
        <v>0</v>
      </c>
      <c r="I18" s="6">
        <v>0</v>
      </c>
      <c r="J18" s="6">
        <v>0</v>
      </c>
      <c r="K18" s="6">
        <v>0</v>
      </c>
      <c r="L18" s="6">
        <v>0</v>
      </c>
      <c r="M18" s="6">
        <v>0</v>
      </c>
      <c r="N18" s="6">
        <v>0</v>
      </c>
      <c r="O18" s="6">
        <v>0</v>
      </c>
      <c r="P18" s="6">
        <v>0</v>
      </c>
      <c r="Q18" s="6">
        <v>0</v>
      </c>
      <c r="R18" s="6">
        <f>ROUND(SUM(F18:Q18),5)</f>
        <v>0</v>
      </c>
    </row>
    <row r="19" ht="15" customHeight="1" hidden="1">
      <c r="A19" s="4"/>
      <c r="B19" s="4"/>
      <c r="C19" s="4"/>
      <c r="D19" t="s" s="4">
        <v>30</v>
      </c>
      <c r="E19" s="4"/>
      <c r="F19" s="6">
        <v>0</v>
      </c>
      <c r="G19" s="6">
        <v>0</v>
      </c>
      <c r="H19" s="6">
        <v>0</v>
      </c>
      <c r="I19" s="6">
        <v>0</v>
      </c>
      <c r="J19" s="6">
        <v>0</v>
      </c>
      <c r="K19" s="6">
        <v>0</v>
      </c>
      <c r="L19" s="6">
        <v>0</v>
      </c>
      <c r="M19" s="6">
        <v>0</v>
      </c>
      <c r="N19" s="6">
        <v>0</v>
      </c>
      <c r="O19" s="6">
        <v>0</v>
      </c>
      <c r="P19" s="6">
        <v>0</v>
      </c>
      <c r="Q19" s="6">
        <v>0</v>
      </c>
      <c r="R19" s="6">
        <f>ROUND(SUM(F19:Q19),5)</f>
        <v>0</v>
      </c>
    </row>
    <row r="20" ht="15" customHeight="1" hidden="1">
      <c r="A20" s="4"/>
      <c r="B20" s="4"/>
      <c r="C20" s="4"/>
      <c r="D20" t="s" s="4">
        <v>31</v>
      </c>
      <c r="E20" s="4"/>
      <c r="F20" s="6">
        <v>0</v>
      </c>
      <c r="G20" s="6">
        <v>0</v>
      </c>
      <c r="H20" s="6">
        <v>0</v>
      </c>
      <c r="I20" s="6">
        <v>0</v>
      </c>
      <c r="J20" s="6">
        <v>0</v>
      </c>
      <c r="K20" s="6">
        <v>0</v>
      </c>
      <c r="L20" s="6">
        <v>0</v>
      </c>
      <c r="M20" s="6">
        <v>0</v>
      </c>
      <c r="N20" s="6">
        <v>0</v>
      </c>
      <c r="O20" s="6">
        <v>0</v>
      </c>
      <c r="P20" s="6">
        <v>0</v>
      </c>
      <c r="Q20" s="6">
        <v>0</v>
      </c>
      <c r="R20" s="6">
        <f>ROUND(SUM(F20:Q20),5)</f>
        <v>0</v>
      </c>
    </row>
    <row r="21" ht="15.75" customHeight="1" hidden="1">
      <c r="A21" s="4"/>
      <c r="B21" s="4"/>
      <c r="C21" s="4"/>
      <c r="D21" t="s" s="4">
        <v>32</v>
      </c>
      <c r="E21" s="4"/>
      <c r="F21" s="7">
        <v>0</v>
      </c>
      <c r="G21" s="7">
        <v>0</v>
      </c>
      <c r="H21" s="7">
        <v>0</v>
      </c>
      <c r="I21" s="7">
        <v>0</v>
      </c>
      <c r="J21" s="7">
        <v>0</v>
      </c>
      <c r="K21" s="7">
        <v>0</v>
      </c>
      <c r="L21" s="7">
        <v>0</v>
      </c>
      <c r="M21" s="7">
        <v>0</v>
      </c>
      <c r="N21" s="7">
        <v>0</v>
      </c>
      <c r="O21" s="7">
        <v>0</v>
      </c>
      <c r="P21" s="7">
        <v>0</v>
      </c>
      <c r="Q21" s="7">
        <v>0</v>
      </c>
      <c r="R21" s="7">
        <f>ROUND(SUM(F21:Q21),5)</f>
        <v>0</v>
      </c>
    </row>
    <row r="22" ht="15" customHeight="1">
      <c r="A22" s="4"/>
      <c r="B22" s="4"/>
      <c r="C22" t="s" s="4">
        <v>33</v>
      </c>
      <c r="D22" s="4"/>
      <c r="E22" s="4"/>
      <c r="F22" s="8">
        <f>ROUND(SUM(F3:F21),5)</f>
        <v>70775.25</v>
      </c>
      <c r="G22" s="8">
        <f>ROUND(SUM(G3:G21),5)</f>
        <v>70775.25</v>
      </c>
      <c r="H22" s="8">
        <f>ROUND(SUM(H3:H21),5)</f>
        <v>70775.25</v>
      </c>
      <c r="I22" s="8">
        <f>ROUND(SUM(I3:I21),5)</f>
        <v>70775.25</v>
      </c>
      <c r="J22" s="8">
        <f>ROUND(SUM(J3:J21),5)</f>
        <v>70775.25</v>
      </c>
      <c r="K22" s="8">
        <f>ROUND(SUM(K3:K21),5)</f>
        <v>70775.25</v>
      </c>
      <c r="L22" s="8">
        <f>ROUND(SUM(L3:L21),5)</f>
        <v>70775.25</v>
      </c>
      <c r="M22" s="8">
        <f>ROUND(SUM(M3:M21),5)</f>
        <v>70775.25</v>
      </c>
      <c r="N22" s="8">
        <f>ROUND(SUM(N3:N21),5)</f>
        <v>70775.25</v>
      </c>
      <c r="O22" s="8">
        <f>ROUND(SUM(O3:O21),5)</f>
        <v>70775.25</v>
      </c>
      <c r="P22" s="8">
        <f>ROUND(SUM(P3:P21),5)</f>
        <v>70775.25</v>
      </c>
      <c r="Q22" s="8">
        <f>ROUND(SUM(Q3:Q21),5)</f>
        <v>70775.25</v>
      </c>
      <c r="R22" s="8">
        <f>ROUND(SUM(F22:Q22),5)</f>
        <v>849303</v>
      </c>
    </row>
    <row r="23" ht="15" customHeight="1">
      <c r="A23" s="4"/>
      <c r="B23" s="4"/>
      <c r="C23" t="s" s="4">
        <v>34</v>
      </c>
      <c r="D23" s="4"/>
      <c r="E23" s="4"/>
      <c r="F23" s="6">
        <f>'FEFP'!C27*(625/12)</f>
        <v>6041.666666666667</v>
      </c>
      <c r="G23" s="6">
        <f>F23</f>
        <v>6041.666666666667</v>
      </c>
      <c r="H23" s="6">
        <f>G23</f>
        <v>6041.666666666667</v>
      </c>
      <c r="I23" s="6">
        <f>H23</f>
        <v>6041.666666666667</v>
      </c>
      <c r="J23" s="6">
        <f>I23</f>
        <v>6041.666666666667</v>
      </c>
      <c r="K23" s="6">
        <f>J23</f>
        <v>6041.666666666667</v>
      </c>
      <c r="L23" s="6">
        <f>K23</f>
        <v>6041.666666666667</v>
      </c>
      <c r="M23" s="6">
        <f>L23</f>
        <v>6041.666666666667</v>
      </c>
      <c r="N23" s="6">
        <f>M23</f>
        <v>6041.666666666667</v>
      </c>
      <c r="O23" s="6">
        <f>N23</f>
        <v>6041.666666666667</v>
      </c>
      <c r="P23" s="6">
        <f>O23</f>
        <v>6041.666666666667</v>
      </c>
      <c r="Q23" s="6">
        <f>P23</f>
        <v>6041.666666666667</v>
      </c>
      <c r="R23" s="6">
        <f>ROUND(SUM(F23:Q23),5)</f>
        <v>72500</v>
      </c>
    </row>
    <row r="24" ht="15" customHeight="1">
      <c r="A24" s="4"/>
      <c r="B24" s="4"/>
      <c r="C24" t="s" s="4">
        <v>35</v>
      </c>
      <c r="D24" s="4"/>
      <c r="E24" s="4"/>
      <c r="F24" s="6"/>
      <c r="G24" s="6"/>
      <c r="H24" s="6"/>
      <c r="I24" s="6"/>
      <c r="J24" s="6"/>
      <c r="K24" s="6"/>
      <c r="L24" s="6"/>
      <c r="M24" s="6"/>
      <c r="N24" s="6"/>
      <c r="O24" s="6"/>
      <c r="P24" s="6"/>
      <c r="Q24" s="6"/>
      <c r="R24" s="6"/>
    </row>
    <row r="25" ht="15" customHeight="1">
      <c r="A25" s="4"/>
      <c r="B25" s="4"/>
      <c r="C25" s="4"/>
      <c r="D25" t="s" s="4">
        <v>36</v>
      </c>
      <c r="E25" s="4"/>
      <c r="F25" s="6">
        <v>0</v>
      </c>
      <c r="G25" s="6">
        <v>10000</v>
      </c>
      <c r="H25" s="6">
        <f>G25</f>
        <v>10000</v>
      </c>
      <c r="I25" s="6">
        <f>H25</f>
        <v>10000</v>
      </c>
      <c r="J25" s="6">
        <f>I25</f>
        <v>10000</v>
      </c>
      <c r="K25" s="6">
        <f>J25</f>
        <v>10000</v>
      </c>
      <c r="L25" s="6">
        <f>K25</f>
        <v>10000</v>
      </c>
      <c r="M25" s="6">
        <f>L25</f>
        <v>10000</v>
      </c>
      <c r="N25" s="6">
        <f>M25</f>
        <v>10000</v>
      </c>
      <c r="O25" s="6">
        <f>N25</f>
        <v>10000</v>
      </c>
      <c r="P25" s="6">
        <f>O25</f>
        <v>10000</v>
      </c>
      <c r="Q25" s="6">
        <v>0</v>
      </c>
      <c r="R25" s="6">
        <f>ROUND(SUM(F25:Q25),5)</f>
        <v>100000</v>
      </c>
    </row>
    <row r="26" ht="15.75" customHeight="1">
      <c r="A26" s="4"/>
      <c r="B26" s="4"/>
      <c r="C26" s="4"/>
      <c r="D26" t="s" s="4">
        <v>37</v>
      </c>
      <c r="E26" s="4"/>
      <c r="F26" s="7">
        <v>0</v>
      </c>
      <c r="G26" s="7">
        <v>3000</v>
      </c>
      <c r="H26" s="7">
        <f>G26</f>
        <v>3000</v>
      </c>
      <c r="I26" s="7">
        <f>H26</f>
        <v>3000</v>
      </c>
      <c r="J26" s="7">
        <f>I26</f>
        <v>3000</v>
      </c>
      <c r="K26" s="7">
        <f>J26</f>
        <v>3000</v>
      </c>
      <c r="L26" s="7">
        <f>K26</f>
        <v>3000</v>
      </c>
      <c r="M26" s="7">
        <f>L26</f>
        <v>3000</v>
      </c>
      <c r="N26" s="7">
        <f>M26</f>
        <v>3000</v>
      </c>
      <c r="O26" s="7">
        <f>N26</f>
        <v>3000</v>
      </c>
      <c r="P26" s="7">
        <f>O26</f>
        <v>3000</v>
      </c>
      <c r="Q26" s="7">
        <v>0</v>
      </c>
      <c r="R26" s="7">
        <f>ROUND(SUM(F26:Q26),5)</f>
        <v>30000</v>
      </c>
    </row>
    <row r="27" ht="15" customHeight="1">
      <c r="A27" s="4"/>
      <c r="B27" s="4"/>
      <c r="C27" t="s" s="4">
        <v>38</v>
      </c>
      <c r="D27" s="4"/>
      <c r="E27" s="4"/>
      <c r="F27" s="8">
        <f>ROUND(SUM(F24:F26),5)</f>
        <v>0</v>
      </c>
      <c r="G27" s="8">
        <f>ROUND(SUM(G24:G26),5)</f>
        <v>13000</v>
      </c>
      <c r="H27" s="8">
        <f>ROUND(SUM(H24:H26),5)</f>
        <v>13000</v>
      </c>
      <c r="I27" s="8">
        <f>ROUND(SUM(I24:I26),5)</f>
        <v>13000</v>
      </c>
      <c r="J27" s="8">
        <f>ROUND(SUM(J24:J26),5)</f>
        <v>13000</v>
      </c>
      <c r="K27" s="8">
        <f>ROUND(SUM(K24:K26),5)</f>
        <v>13000</v>
      </c>
      <c r="L27" s="8">
        <f>ROUND(SUM(L24:L26),5)</f>
        <v>13000</v>
      </c>
      <c r="M27" s="8">
        <f>ROUND(SUM(M24:M26),5)</f>
        <v>13000</v>
      </c>
      <c r="N27" s="8">
        <f>ROUND(SUM(N24:N26),5)</f>
        <v>13000</v>
      </c>
      <c r="O27" s="8">
        <f>ROUND(SUM(O24:O26),5)</f>
        <v>13000</v>
      </c>
      <c r="P27" s="8">
        <f>ROUND(SUM(P24:P26),5)</f>
        <v>13000</v>
      </c>
      <c r="Q27" s="8">
        <f>ROUND(SUM(Q24:Q26),5)</f>
        <v>0</v>
      </c>
      <c r="R27" s="8">
        <f>ROUND(SUM(F27:Q27),5)</f>
        <v>130000</v>
      </c>
    </row>
    <row r="28" ht="15" customHeight="1">
      <c r="A28" s="4"/>
      <c r="B28" s="4"/>
      <c r="C28" t="s" s="4">
        <v>39</v>
      </c>
      <c r="D28" s="4"/>
      <c r="E28" s="4"/>
      <c r="F28" s="6"/>
      <c r="G28" s="6"/>
      <c r="H28" s="6"/>
      <c r="I28" s="6"/>
      <c r="J28" s="6"/>
      <c r="K28" s="6"/>
      <c r="L28" s="6"/>
      <c r="M28" s="6"/>
      <c r="N28" s="6"/>
      <c r="O28" s="6"/>
      <c r="P28" s="6"/>
      <c r="Q28" s="6"/>
      <c r="R28" s="6"/>
    </row>
    <row r="29" ht="15" customHeight="1">
      <c r="A29" s="4"/>
      <c r="B29" s="4"/>
      <c r="C29" s="4"/>
      <c r="D29" t="s" s="4">
        <v>40</v>
      </c>
      <c r="E29" s="4"/>
      <c r="F29" s="6">
        <v>0</v>
      </c>
      <c r="G29" s="6">
        <v>0</v>
      </c>
      <c r="H29" s="6">
        <v>5000</v>
      </c>
      <c r="I29" s="6">
        <v>0</v>
      </c>
      <c r="J29" s="6">
        <v>0</v>
      </c>
      <c r="K29" s="6">
        <v>5000</v>
      </c>
      <c r="L29" s="6">
        <v>0</v>
      </c>
      <c r="M29" s="6">
        <v>0</v>
      </c>
      <c r="N29" s="6">
        <v>5000</v>
      </c>
      <c r="O29" s="6">
        <v>0</v>
      </c>
      <c r="P29" s="6">
        <v>0</v>
      </c>
      <c r="Q29" s="6">
        <v>3000</v>
      </c>
      <c r="R29" s="6">
        <f>ROUND(SUM(F29:Q29),5)</f>
        <v>18000</v>
      </c>
    </row>
    <row r="30" ht="15" customHeight="1">
      <c r="A30" s="4"/>
      <c r="B30" s="4"/>
      <c r="C30" s="4"/>
      <c r="D30" t="s" s="4">
        <v>41</v>
      </c>
      <c r="E30" s="4"/>
      <c r="F30" s="6">
        <v>6</v>
      </c>
      <c r="G30" s="6">
        <f>F30</f>
        <v>6</v>
      </c>
      <c r="H30" s="6">
        <f>G30</f>
        <v>6</v>
      </c>
      <c r="I30" s="6">
        <f>H30</f>
        <v>6</v>
      </c>
      <c r="J30" s="6">
        <f>I30</f>
        <v>6</v>
      </c>
      <c r="K30" s="6">
        <f>J30</f>
        <v>6</v>
      </c>
      <c r="L30" s="6">
        <f>K30</f>
        <v>6</v>
      </c>
      <c r="M30" s="6">
        <f>L30</f>
        <v>6</v>
      </c>
      <c r="N30" s="6">
        <f>M30</f>
        <v>6</v>
      </c>
      <c r="O30" s="6">
        <f>N30</f>
        <v>6</v>
      </c>
      <c r="P30" s="6">
        <f>O30</f>
        <v>6</v>
      </c>
      <c r="Q30" s="6">
        <f>P30</f>
        <v>6</v>
      </c>
      <c r="R30" s="6">
        <f>ROUND(SUM(F30:Q30),5)</f>
        <v>72</v>
      </c>
    </row>
    <row r="31" ht="15.75" customHeight="1">
      <c r="A31" s="4"/>
      <c r="B31" s="4"/>
      <c r="C31" s="4"/>
      <c r="D31" t="s" s="4">
        <v>42</v>
      </c>
      <c r="E31" s="4"/>
      <c r="F31" s="7">
        <v>0</v>
      </c>
      <c r="G31" s="7">
        <v>0</v>
      </c>
      <c r="H31" s="7">
        <v>0</v>
      </c>
      <c r="I31" s="7">
        <v>0</v>
      </c>
      <c r="J31" s="7">
        <v>500</v>
      </c>
      <c r="K31" s="7">
        <v>0</v>
      </c>
      <c r="L31" s="7">
        <v>200</v>
      </c>
      <c r="M31" s="7">
        <v>0</v>
      </c>
      <c r="N31" s="7">
        <v>200</v>
      </c>
      <c r="O31" s="7">
        <v>0</v>
      </c>
      <c r="P31" s="7">
        <v>0</v>
      </c>
      <c r="Q31" s="7">
        <v>0</v>
      </c>
      <c r="R31" s="7">
        <f>ROUND(SUM(F31:Q31),5)</f>
        <v>900</v>
      </c>
    </row>
    <row r="32" ht="15" customHeight="1">
      <c r="A32" s="4"/>
      <c r="B32" s="4"/>
      <c r="C32" t="s" s="4">
        <v>43</v>
      </c>
      <c r="D32" s="4"/>
      <c r="E32" s="4"/>
      <c r="F32" s="8">
        <f>ROUND(SUM(F28:F31),5)</f>
        <v>6</v>
      </c>
      <c r="G32" s="8">
        <f>ROUND(SUM(G28:G31),5)</f>
        <v>6</v>
      </c>
      <c r="H32" s="8">
        <f>ROUND(SUM(H28:H31),5)</f>
        <v>5006</v>
      </c>
      <c r="I32" s="8">
        <f>ROUND(SUM(I28:I31),5)</f>
        <v>6</v>
      </c>
      <c r="J32" s="8">
        <f>ROUND(SUM(J28:J31),5)</f>
        <v>506</v>
      </c>
      <c r="K32" s="8">
        <f>ROUND(SUM(K28:K31),5)</f>
        <v>5006</v>
      </c>
      <c r="L32" s="8">
        <f>ROUND(SUM(L28:L31),5)</f>
        <v>206</v>
      </c>
      <c r="M32" s="8">
        <f>ROUND(SUM(M28:M31),5)</f>
        <v>6</v>
      </c>
      <c r="N32" s="8">
        <f>ROUND(SUM(N28:N31),5)</f>
        <v>5206</v>
      </c>
      <c r="O32" s="8">
        <f>ROUND(SUM(O28:O31),5)</f>
        <v>6</v>
      </c>
      <c r="P32" s="8">
        <f>ROUND(SUM(P28:P31),5)</f>
        <v>6</v>
      </c>
      <c r="Q32" s="8">
        <f>ROUND(SUM(Q28:Q31),5)</f>
        <v>3006</v>
      </c>
      <c r="R32" s="8">
        <f>ROUND(SUM(F32:Q32),5)</f>
        <v>18972</v>
      </c>
    </row>
    <row r="33" ht="15" customHeight="1">
      <c r="A33" s="4"/>
      <c r="B33" s="4"/>
      <c r="C33" t="s" s="4">
        <v>44</v>
      </c>
      <c r="D33" s="4"/>
      <c r="E33" s="4"/>
      <c r="F33" s="6"/>
      <c r="G33" s="6"/>
      <c r="H33" s="6"/>
      <c r="I33" s="6"/>
      <c r="J33" s="6"/>
      <c r="K33" s="6"/>
      <c r="L33" s="6"/>
      <c r="M33" s="6"/>
      <c r="N33" s="6"/>
      <c r="O33" s="6"/>
      <c r="P33" s="6"/>
      <c r="Q33" s="6"/>
      <c r="R33" s="6"/>
    </row>
    <row r="34" ht="15" customHeight="1">
      <c r="A34" s="4"/>
      <c r="B34" s="4"/>
      <c r="C34" s="4"/>
      <c r="D34" t="s" s="4">
        <v>45</v>
      </c>
      <c r="E34" s="4"/>
      <c r="F34" s="6">
        <v>0</v>
      </c>
      <c r="G34" s="6">
        <f>82000/10</f>
        <v>8200</v>
      </c>
      <c r="H34" s="6">
        <f>G34</f>
        <v>8200</v>
      </c>
      <c r="I34" s="6">
        <f>H34</f>
        <v>8200</v>
      </c>
      <c r="J34" s="6">
        <f>I34</f>
        <v>8200</v>
      </c>
      <c r="K34" s="6">
        <f>J34</f>
        <v>8200</v>
      </c>
      <c r="L34" s="6">
        <f>K34</f>
        <v>8200</v>
      </c>
      <c r="M34" s="6">
        <f>L34</f>
        <v>8200</v>
      </c>
      <c r="N34" s="6">
        <f>M34</f>
        <v>8200</v>
      </c>
      <c r="O34" s="6">
        <f>N34</f>
        <v>8200</v>
      </c>
      <c r="P34" s="6">
        <f>O34</f>
        <v>8200</v>
      </c>
      <c r="Q34" s="6">
        <v>0</v>
      </c>
      <c r="R34" s="6">
        <f>ROUND(SUM(F34:Q34),5)</f>
        <v>82000</v>
      </c>
    </row>
    <row r="35" ht="15" customHeight="1">
      <c r="A35" s="4"/>
      <c r="B35" s="4"/>
      <c r="C35" s="4"/>
      <c r="D35" t="s" s="4">
        <v>46</v>
      </c>
      <c r="E35" s="4"/>
      <c r="F35" s="6">
        <v>0</v>
      </c>
      <c r="G35" s="6">
        <f>100000/10</f>
        <v>10000</v>
      </c>
      <c r="H35" s="6">
        <f>G35</f>
        <v>10000</v>
      </c>
      <c r="I35" s="6">
        <f>H35</f>
        <v>10000</v>
      </c>
      <c r="J35" s="6">
        <f>I35</f>
        <v>10000</v>
      </c>
      <c r="K35" s="6">
        <f>J35</f>
        <v>10000</v>
      </c>
      <c r="L35" s="6">
        <f>K35</f>
        <v>10000</v>
      </c>
      <c r="M35" s="6">
        <f>L35</f>
        <v>10000</v>
      </c>
      <c r="N35" s="6">
        <f>M35</f>
        <v>10000</v>
      </c>
      <c r="O35" s="6">
        <f>N35</f>
        <v>10000</v>
      </c>
      <c r="P35" s="6">
        <f>O35</f>
        <v>10000</v>
      </c>
      <c r="Q35" s="6">
        <v>0</v>
      </c>
      <c r="R35" s="6">
        <f>ROUND(SUM(F35:Q35),5)</f>
        <v>100000</v>
      </c>
    </row>
    <row r="36" ht="15" customHeight="1">
      <c r="A36" s="4"/>
      <c r="B36" s="4"/>
      <c r="C36" s="4"/>
      <c r="D36" t="s" s="4">
        <v>47</v>
      </c>
      <c r="E36" s="4"/>
      <c r="F36" s="6">
        <v>0</v>
      </c>
      <c r="G36" s="6">
        <v>0</v>
      </c>
      <c r="H36" s="6">
        <v>0</v>
      </c>
      <c r="I36" s="6">
        <v>0</v>
      </c>
      <c r="J36" s="6">
        <v>0</v>
      </c>
      <c r="K36" s="6">
        <v>0</v>
      </c>
      <c r="L36" s="6">
        <v>0</v>
      </c>
      <c r="M36" s="6">
        <v>0</v>
      </c>
      <c r="N36" s="6">
        <v>0</v>
      </c>
      <c r="O36" s="6">
        <v>0</v>
      </c>
      <c r="P36" s="6">
        <v>0</v>
      </c>
      <c r="Q36" s="6">
        <v>0</v>
      </c>
      <c r="R36" s="6">
        <f>ROUND(SUM(F36:Q36),5)</f>
        <v>0</v>
      </c>
    </row>
    <row r="37" ht="15.75" customHeight="1">
      <c r="A37" s="4"/>
      <c r="B37" s="4"/>
      <c r="C37" s="4"/>
      <c r="D37" t="s" s="4">
        <v>48</v>
      </c>
      <c r="E37" s="4"/>
      <c r="F37" s="7">
        <v>0</v>
      </c>
      <c r="G37" s="7">
        <v>0</v>
      </c>
      <c r="H37" s="7">
        <v>0</v>
      </c>
      <c r="I37" s="7">
        <v>0</v>
      </c>
      <c r="J37" s="7">
        <v>0</v>
      </c>
      <c r="K37" s="7">
        <v>0</v>
      </c>
      <c r="L37" s="7">
        <v>0</v>
      </c>
      <c r="M37" s="7">
        <v>0</v>
      </c>
      <c r="N37" s="7">
        <v>0</v>
      </c>
      <c r="O37" s="7">
        <v>0</v>
      </c>
      <c r="P37" s="7">
        <v>0</v>
      </c>
      <c r="Q37" s="7">
        <v>0</v>
      </c>
      <c r="R37" s="7">
        <f>ROUND(SUM(F37:Q37),5)</f>
        <v>0</v>
      </c>
    </row>
    <row r="38" ht="15.75" customHeight="1">
      <c r="A38" s="4"/>
      <c r="B38" s="4"/>
      <c r="C38" t="s" s="4">
        <v>49</v>
      </c>
      <c r="D38" s="4"/>
      <c r="E38" s="4"/>
      <c r="F38" s="9">
        <f>ROUND(SUM(F33:F37),5)</f>
        <v>0</v>
      </c>
      <c r="G38" s="9">
        <f>ROUND(SUM(G33:G37),5)</f>
        <v>18200</v>
      </c>
      <c r="H38" s="9">
        <f>ROUND(SUM(H33:H37),5)</f>
        <v>18200</v>
      </c>
      <c r="I38" s="9">
        <f>ROUND(SUM(I33:I37),5)</f>
        <v>18200</v>
      </c>
      <c r="J38" s="9">
        <f>ROUND(SUM(J33:J37),5)</f>
        <v>18200</v>
      </c>
      <c r="K38" s="9">
        <f>ROUND(SUM(K33:K37),5)</f>
        <v>18200</v>
      </c>
      <c r="L38" s="9">
        <f>ROUND(SUM(L33:L37),5)</f>
        <v>18200</v>
      </c>
      <c r="M38" s="9">
        <f>ROUND(SUM(M33:M37),5)</f>
        <v>18200</v>
      </c>
      <c r="N38" s="9">
        <f>ROUND(SUM(N33:N37),5)</f>
        <v>18200</v>
      </c>
      <c r="O38" s="9">
        <f>ROUND(SUM(O33:O37),5)</f>
        <v>18200</v>
      </c>
      <c r="P38" s="9">
        <f>ROUND(SUM(P33:P37),5)</f>
        <v>18200</v>
      </c>
      <c r="Q38" s="9">
        <f>ROUND(SUM(Q33:Q37),5)</f>
        <v>0</v>
      </c>
      <c r="R38" s="9">
        <f>ROUND(SUM(F38:Q38),5)</f>
        <v>182000</v>
      </c>
    </row>
    <row r="39" ht="15" customHeight="1">
      <c r="A39" s="4"/>
      <c r="B39" t="s" s="4">
        <v>50</v>
      </c>
      <c r="C39" s="4"/>
      <c r="D39" s="4"/>
      <c r="E39" s="4"/>
      <c r="F39" s="8">
        <f>ROUND(F2+SUM(F22:F23)+F27+F32+F38,5)</f>
        <v>76822.916670000006</v>
      </c>
      <c r="G39" s="8">
        <f>ROUND(G2+SUM(G22:G23)+G27+G32+G38,5)</f>
        <v>108022.91667</v>
      </c>
      <c r="H39" s="8">
        <f>ROUND(H2+SUM(H22:H23)+H27+H32+H38,5)</f>
        <v>113022.91667</v>
      </c>
      <c r="I39" s="8">
        <f>ROUND(I2+SUM(I22:I23)+I27+I32+I38,5)</f>
        <v>108022.91667</v>
      </c>
      <c r="J39" s="8">
        <f>ROUND(J2+SUM(J22:J23)+J27+J32+J38,5)</f>
        <v>108522.91667</v>
      </c>
      <c r="K39" s="8">
        <f>ROUND(K2+SUM(K22:K23)+K27+K32+K38,5)</f>
        <v>113022.91667</v>
      </c>
      <c r="L39" s="8">
        <f>ROUND(L2+SUM(L22:L23)+L27+L32+L38,5)</f>
        <v>108222.91667</v>
      </c>
      <c r="M39" s="8">
        <f>ROUND(M2+SUM(M22:M23)+M27+M32+M38,5)</f>
        <v>108022.91667</v>
      </c>
      <c r="N39" s="8">
        <f>ROUND(N2+SUM(N22:N23)+N27+N32+N38,5)</f>
        <v>113222.91667</v>
      </c>
      <c r="O39" s="8">
        <f>ROUND(O2+SUM(O22:O23)+O27+O32+O38,5)</f>
        <v>108022.91667</v>
      </c>
      <c r="P39" s="8">
        <f>ROUND(P2+SUM(P22:P23)+P27+P32+P38,5)</f>
        <v>108022.91667</v>
      </c>
      <c r="Q39" s="8">
        <f>ROUND(Q2+SUM(Q22:Q23)+Q27+Q32+Q38,5)</f>
        <v>79822.916670000006</v>
      </c>
      <c r="R39" s="8">
        <f>ROUND(SUM(F39:Q39),5)</f>
        <v>1252775.00004</v>
      </c>
    </row>
    <row r="40" ht="15" customHeight="1">
      <c r="A40" s="4"/>
      <c r="B40" t="s" s="4">
        <v>51</v>
      </c>
      <c r="C40" s="4"/>
      <c r="D40" s="4"/>
      <c r="E40" s="4"/>
      <c r="F40" s="6"/>
      <c r="G40" s="6"/>
      <c r="H40" s="6"/>
      <c r="I40" s="6"/>
      <c r="J40" s="6"/>
      <c r="K40" s="6"/>
      <c r="L40" s="6"/>
      <c r="M40" s="6"/>
      <c r="N40" s="6"/>
      <c r="O40" s="6"/>
      <c r="P40" s="6"/>
      <c r="Q40" s="6"/>
      <c r="R40" s="6"/>
    </row>
    <row r="41" ht="15" customHeight="1">
      <c r="A41" s="4"/>
      <c r="B41" s="4"/>
      <c r="C41" t="s" s="4">
        <v>52</v>
      </c>
      <c r="D41" s="4"/>
      <c r="E41" s="4"/>
      <c r="F41" s="6"/>
      <c r="G41" s="6"/>
      <c r="H41" s="6"/>
      <c r="I41" s="6"/>
      <c r="J41" s="6"/>
      <c r="K41" s="6"/>
      <c r="L41" s="6"/>
      <c r="M41" s="6"/>
      <c r="N41" s="6"/>
      <c r="O41" s="6"/>
      <c r="P41" s="6"/>
      <c r="Q41" s="6"/>
      <c r="R41" s="6"/>
    </row>
    <row r="42" ht="15" customHeight="1">
      <c r="A42" s="4"/>
      <c r="B42" s="4"/>
      <c r="C42" s="4"/>
      <c r="D42" t="s" s="4">
        <v>53</v>
      </c>
      <c r="E42" s="4"/>
      <c r="F42" s="6"/>
      <c r="G42" s="6"/>
      <c r="H42" s="6"/>
      <c r="I42" s="6"/>
      <c r="J42" s="6"/>
      <c r="K42" s="6"/>
      <c r="L42" s="6"/>
      <c r="M42" s="6"/>
      <c r="N42" s="6"/>
      <c r="O42" s="6"/>
      <c r="P42" s="6"/>
      <c r="Q42" s="6"/>
      <c r="R42" s="6"/>
    </row>
    <row r="43" ht="15" customHeight="1">
      <c r="A43" s="4"/>
      <c r="B43" s="4"/>
      <c r="C43" s="4"/>
      <c r="D43" s="4"/>
      <c r="E43" t="s" s="4">
        <v>54</v>
      </c>
      <c r="F43" s="6">
        <f>'Salaries'!B11/12</f>
        <v>29730</v>
      </c>
      <c r="G43" s="6">
        <f>F43</f>
        <v>29730</v>
      </c>
      <c r="H43" s="6">
        <f>G43</f>
        <v>29730</v>
      </c>
      <c r="I43" s="6">
        <f>H43</f>
        <v>29730</v>
      </c>
      <c r="J43" s="6">
        <f>I43</f>
        <v>29730</v>
      </c>
      <c r="K43" s="6">
        <f>J43</f>
        <v>29730</v>
      </c>
      <c r="L43" s="6">
        <f>K43</f>
        <v>29730</v>
      </c>
      <c r="M43" s="6">
        <f>L43</f>
        <v>29730</v>
      </c>
      <c r="N43" s="6">
        <f>M43</f>
        <v>29730</v>
      </c>
      <c r="O43" s="6">
        <f>N43</f>
        <v>29730</v>
      </c>
      <c r="P43" s="6">
        <f>O43</f>
        <v>29730</v>
      </c>
      <c r="Q43" s="6">
        <f>P43</f>
        <v>29730</v>
      </c>
      <c r="R43" s="6">
        <f>ROUND(SUM(F43:Q43),5)</f>
        <v>356760</v>
      </c>
    </row>
    <row r="44" ht="15" customHeight="1">
      <c r="A44" s="4"/>
      <c r="B44" s="4"/>
      <c r="C44" s="4"/>
      <c r="D44" s="4"/>
      <c r="E44" t="s" s="4">
        <v>55</v>
      </c>
      <c r="F44" s="6">
        <v>0</v>
      </c>
      <c r="G44" s="6">
        <f>'Salaries'!B19/11</f>
        <v>11740.909090909090</v>
      </c>
      <c r="H44" s="6">
        <f>G44</f>
        <v>11740.909090909090</v>
      </c>
      <c r="I44" s="6">
        <f>H44</f>
        <v>11740.909090909090</v>
      </c>
      <c r="J44" s="6">
        <f>I44</f>
        <v>11740.909090909090</v>
      </c>
      <c r="K44" s="6">
        <f>J44</f>
        <v>11740.909090909090</v>
      </c>
      <c r="L44" s="6">
        <f>K44</f>
        <v>11740.909090909090</v>
      </c>
      <c r="M44" s="6">
        <f>L44</f>
        <v>11740.909090909090</v>
      </c>
      <c r="N44" s="6">
        <f>M44</f>
        <v>11740.909090909090</v>
      </c>
      <c r="O44" s="6">
        <f>N44</f>
        <v>11740.909090909090</v>
      </c>
      <c r="P44" s="6">
        <f>O44</f>
        <v>11740.909090909090</v>
      </c>
      <c r="Q44" s="6">
        <f>P44</f>
        <v>11740.909090909090</v>
      </c>
      <c r="R44" s="6">
        <f>ROUND(SUM(F44:Q44),5)</f>
        <v>129150</v>
      </c>
    </row>
    <row r="45" ht="15" customHeight="1">
      <c r="A45" s="4"/>
      <c r="B45" s="4"/>
      <c r="C45" s="4"/>
      <c r="D45" s="4"/>
      <c r="E45" t="s" s="4">
        <v>56</v>
      </c>
      <c r="F45" s="6">
        <f>(F43+F44)*0.0765</f>
        <v>2274.345</v>
      </c>
      <c r="G45" s="6">
        <f>(G43+G44)*0.0765</f>
        <v>3172.524545454545</v>
      </c>
      <c r="H45" s="6">
        <f>(H43+H44)*0.0765</f>
        <v>3172.524545454545</v>
      </c>
      <c r="I45" s="6">
        <f>(I43+I44)*0.0765</f>
        <v>3172.524545454545</v>
      </c>
      <c r="J45" s="6">
        <f>(J43+J44)*0.0765</f>
        <v>3172.524545454545</v>
      </c>
      <c r="K45" s="6">
        <f>(K43+K44)*0.0765</f>
        <v>3172.524545454545</v>
      </c>
      <c r="L45" s="6">
        <f>(L43+L44)*0.0765</f>
        <v>3172.524545454545</v>
      </c>
      <c r="M45" s="6">
        <f>(M43+M44)*0.0765</f>
        <v>3172.524545454545</v>
      </c>
      <c r="N45" s="6">
        <f>(N43+N44)*0.0765</f>
        <v>3172.524545454545</v>
      </c>
      <c r="O45" s="6">
        <f>(O43+O44)*0.0765</f>
        <v>3172.524545454545</v>
      </c>
      <c r="P45" s="6">
        <f>(P43+P44)*0.0765</f>
        <v>3172.524545454545</v>
      </c>
      <c r="Q45" s="6">
        <f>(Q43+Q44)*0.0765</f>
        <v>3172.524545454545</v>
      </c>
      <c r="R45" s="6">
        <f>ROUND(SUM(F45:Q45),5)</f>
        <v>37172.115</v>
      </c>
    </row>
    <row r="46" ht="15" customHeight="1">
      <c r="A46" s="4"/>
      <c r="B46" s="4"/>
      <c r="C46" s="4"/>
      <c r="D46" s="4"/>
      <c r="E46" t="s" s="4">
        <v>57</v>
      </c>
      <c r="F46" s="6">
        <v>4000</v>
      </c>
      <c r="G46" s="6">
        <f>F46</f>
        <v>4000</v>
      </c>
      <c r="H46" s="6">
        <f>G46</f>
        <v>4000</v>
      </c>
      <c r="I46" s="6">
        <f>H46</f>
        <v>4000</v>
      </c>
      <c r="J46" s="6">
        <f>I46</f>
        <v>4000</v>
      </c>
      <c r="K46" s="6">
        <f>J46</f>
        <v>4000</v>
      </c>
      <c r="L46" s="6">
        <f>K46</f>
        <v>4000</v>
      </c>
      <c r="M46" s="6">
        <f>L46</f>
        <v>4000</v>
      </c>
      <c r="N46" s="6">
        <f>M46</f>
        <v>4000</v>
      </c>
      <c r="O46" s="6">
        <f>N46</f>
        <v>4000</v>
      </c>
      <c r="P46" s="6">
        <f>O46</f>
        <v>4000</v>
      </c>
      <c r="Q46" s="6">
        <f>P46</f>
        <v>4000</v>
      </c>
      <c r="R46" s="6">
        <f>ROUND(SUM(F46:Q46),5)</f>
        <v>48000</v>
      </c>
    </row>
    <row r="47" ht="15" customHeight="1">
      <c r="A47" s="4"/>
      <c r="B47" s="4"/>
      <c r="C47" s="4"/>
      <c r="D47" s="4"/>
      <c r="E47" t="s" s="4">
        <v>58</v>
      </c>
      <c r="F47" s="6">
        <f>(F43+F44)*0.0125</f>
        <v>371.625</v>
      </c>
      <c r="G47" s="6">
        <f>(G43+G44)*0.0125</f>
        <v>518.3863636363636</v>
      </c>
      <c r="H47" s="6">
        <f>(H43+H44)*0.0125</f>
        <v>518.3863636363636</v>
      </c>
      <c r="I47" s="6">
        <f>(I43+I44)*0.0125</f>
        <v>518.3863636363636</v>
      </c>
      <c r="J47" s="6">
        <f>(J43+J44)*0.0125</f>
        <v>518.3863636363636</v>
      </c>
      <c r="K47" s="6">
        <f>(K43+K44)*0.0125</f>
        <v>518.3863636363636</v>
      </c>
      <c r="L47" s="6">
        <f>(L43+L44)*0.0125</f>
        <v>518.3863636363636</v>
      </c>
      <c r="M47" s="6">
        <f>(M43+M44)*0.0125</f>
        <v>518.3863636363636</v>
      </c>
      <c r="N47" s="6">
        <f>(N43+N44)*0.0125</f>
        <v>518.3863636363636</v>
      </c>
      <c r="O47" s="6">
        <f>(O43+O44)*0.0125</f>
        <v>518.3863636363636</v>
      </c>
      <c r="P47" s="6">
        <f>(P43+P44)*0.0125</f>
        <v>518.3863636363636</v>
      </c>
      <c r="Q47" s="6">
        <f>(Q43+Q44)*0.0125</f>
        <v>518.3863636363636</v>
      </c>
      <c r="R47" s="6">
        <f>ROUND(SUM(F47:Q47),5)</f>
        <v>6073.875</v>
      </c>
    </row>
    <row r="48" ht="15" customHeight="1">
      <c r="A48" s="4"/>
      <c r="B48" s="4"/>
      <c r="C48" s="4"/>
      <c r="D48" s="4"/>
      <c r="E48" t="s" s="4">
        <v>59</v>
      </c>
      <c r="F48" s="6">
        <v>0</v>
      </c>
      <c r="G48" s="6">
        <v>3000</v>
      </c>
      <c r="H48" s="6">
        <f>G48</f>
        <v>3000</v>
      </c>
      <c r="I48" s="6">
        <f>H48</f>
        <v>3000</v>
      </c>
      <c r="J48" s="6">
        <f>I48</f>
        <v>3000</v>
      </c>
      <c r="K48" s="6">
        <f>J48</f>
        <v>3000</v>
      </c>
      <c r="L48" s="6">
        <f>K48</f>
        <v>3000</v>
      </c>
      <c r="M48" s="6">
        <f>L48</f>
        <v>3000</v>
      </c>
      <c r="N48" s="6">
        <f>M48</f>
        <v>3000</v>
      </c>
      <c r="O48" s="6">
        <f>N48</f>
        <v>3000</v>
      </c>
      <c r="P48" s="6">
        <f>O48</f>
        <v>3000</v>
      </c>
      <c r="Q48" s="6">
        <v>0</v>
      </c>
      <c r="R48" s="6">
        <f>ROUND(SUM(F48:Q48),5)</f>
        <v>30000</v>
      </c>
    </row>
    <row r="49" ht="15.75" customHeight="1">
      <c r="A49" s="4"/>
      <c r="B49" s="4"/>
      <c r="C49" s="4"/>
      <c r="D49" s="4"/>
      <c r="E49" t="s" s="4">
        <v>60</v>
      </c>
      <c r="F49" s="7">
        <v>0</v>
      </c>
      <c r="G49" s="7">
        <v>0</v>
      </c>
      <c r="H49" s="7">
        <v>0</v>
      </c>
      <c r="I49" s="7">
        <v>0</v>
      </c>
      <c r="J49" s="7">
        <v>0</v>
      </c>
      <c r="K49" s="7">
        <v>0</v>
      </c>
      <c r="L49" s="7">
        <v>300</v>
      </c>
      <c r="M49" s="7">
        <v>0</v>
      </c>
      <c r="N49" s="7">
        <v>150</v>
      </c>
      <c r="O49" s="7">
        <v>0</v>
      </c>
      <c r="P49" s="7">
        <v>0</v>
      </c>
      <c r="Q49" s="7">
        <v>0</v>
      </c>
      <c r="R49" s="7">
        <f>ROUND(SUM(F49:Q49),5)</f>
        <v>450</v>
      </c>
    </row>
    <row r="50" ht="15" customHeight="1">
      <c r="A50" s="4"/>
      <c r="B50" s="4"/>
      <c r="C50" s="4"/>
      <c r="D50" t="s" s="4">
        <v>61</v>
      </c>
      <c r="E50" s="4"/>
      <c r="F50" s="8">
        <f>ROUND(SUM(F42:F49),5)</f>
        <v>36375.97</v>
      </c>
      <c r="G50" s="8">
        <f>ROUND(SUM(G42:G49),5)</f>
        <v>52161.82</v>
      </c>
      <c r="H50" s="8">
        <f>ROUND(SUM(H42:H49),5)</f>
        <v>52161.82</v>
      </c>
      <c r="I50" s="8">
        <f>ROUND(SUM(I42:I49),5)</f>
        <v>52161.82</v>
      </c>
      <c r="J50" s="8">
        <f>ROUND(SUM(J42:J49),5)</f>
        <v>52161.82</v>
      </c>
      <c r="K50" s="8">
        <f>ROUND(SUM(K42:K49),5)</f>
        <v>52161.82</v>
      </c>
      <c r="L50" s="8">
        <f>ROUND(SUM(L42:L49),5)</f>
        <v>52461.82</v>
      </c>
      <c r="M50" s="8">
        <f>ROUND(SUM(M42:M49),5)</f>
        <v>52161.82</v>
      </c>
      <c r="N50" s="8">
        <f>ROUND(SUM(N42:N49),5)</f>
        <v>52311.82</v>
      </c>
      <c r="O50" s="8">
        <f>ROUND(SUM(O42:O49),5)</f>
        <v>52161.82</v>
      </c>
      <c r="P50" s="8">
        <f>ROUND(SUM(P42:P49),5)</f>
        <v>52161.82</v>
      </c>
      <c r="Q50" s="8">
        <f>ROUND(SUM(Q42:Q49),5)</f>
        <v>49161.82</v>
      </c>
      <c r="R50" s="8">
        <f>ROUND(SUM(F50:Q50),5)</f>
        <v>607605.99</v>
      </c>
    </row>
    <row r="51" ht="15" customHeight="1">
      <c r="A51" s="4"/>
      <c r="B51" s="4"/>
      <c r="C51" s="4"/>
      <c r="D51" t="s" s="4">
        <v>62</v>
      </c>
      <c r="E51" s="4"/>
      <c r="F51" s="6"/>
      <c r="G51" s="6"/>
      <c r="H51" s="6"/>
      <c r="I51" s="6"/>
      <c r="J51" s="6"/>
      <c r="K51" s="6"/>
      <c r="L51" s="6"/>
      <c r="M51" s="6"/>
      <c r="N51" s="6"/>
      <c r="O51" s="6"/>
      <c r="P51" s="6"/>
      <c r="Q51" s="6"/>
      <c r="R51" s="6"/>
    </row>
    <row r="52" ht="15" customHeight="1">
      <c r="A52" s="4"/>
      <c r="B52" s="4"/>
      <c r="C52" s="4"/>
      <c r="D52" s="4"/>
      <c r="E52" t="s" s="4">
        <v>63</v>
      </c>
      <c r="F52" s="6">
        <v>0</v>
      </c>
      <c r="G52" s="6">
        <v>5500</v>
      </c>
      <c r="H52" s="6">
        <f>G52</f>
        <v>5500</v>
      </c>
      <c r="I52" s="6">
        <f>H52</f>
        <v>5500</v>
      </c>
      <c r="J52" s="6">
        <f>I52</f>
        <v>5500</v>
      </c>
      <c r="K52" s="6">
        <f>J52</f>
        <v>5500</v>
      </c>
      <c r="L52" s="6">
        <f>K52</f>
        <v>5500</v>
      </c>
      <c r="M52" s="6">
        <f>L52</f>
        <v>5500</v>
      </c>
      <c r="N52" s="6">
        <f>M52</f>
        <v>5500</v>
      </c>
      <c r="O52" s="6">
        <f>N52</f>
        <v>5500</v>
      </c>
      <c r="P52" s="6">
        <f>O52</f>
        <v>5500</v>
      </c>
      <c r="Q52" s="6">
        <v>0</v>
      </c>
      <c r="R52" s="6">
        <f>ROUND(SUM(F52:Q52),5)</f>
        <v>55000</v>
      </c>
    </row>
    <row r="53" ht="15.75" customHeight="1">
      <c r="A53" s="4"/>
      <c r="B53" s="4"/>
      <c r="C53" s="4"/>
      <c r="D53" s="4"/>
      <c r="E53" t="s" s="4">
        <v>64</v>
      </c>
      <c r="F53" s="7">
        <v>0</v>
      </c>
      <c r="G53" s="7">
        <v>0</v>
      </c>
      <c r="H53" s="7">
        <v>0</v>
      </c>
      <c r="I53" s="7">
        <v>0</v>
      </c>
      <c r="J53" s="7">
        <v>0</v>
      </c>
      <c r="K53" s="7">
        <v>6000</v>
      </c>
      <c r="L53" s="7">
        <v>2500</v>
      </c>
      <c r="M53" s="7">
        <v>0</v>
      </c>
      <c r="N53" s="7">
        <v>0</v>
      </c>
      <c r="O53" s="7">
        <v>4000</v>
      </c>
      <c r="P53" s="7">
        <v>2000</v>
      </c>
      <c r="Q53" s="7">
        <v>0</v>
      </c>
      <c r="R53" s="7">
        <f>ROUND(SUM(F53:Q53),5)</f>
        <v>14500</v>
      </c>
    </row>
    <row r="54" ht="15" customHeight="1">
      <c r="A54" s="4"/>
      <c r="B54" s="4"/>
      <c r="C54" s="4"/>
      <c r="D54" t="s" s="4">
        <v>65</v>
      </c>
      <c r="E54" s="4"/>
      <c r="F54" s="8">
        <f>ROUND(SUM(F51:F53),5)</f>
        <v>0</v>
      </c>
      <c r="G54" s="8">
        <f>ROUND(SUM(G51:G53),5)</f>
        <v>5500</v>
      </c>
      <c r="H54" s="8">
        <f>ROUND(SUM(H51:H53),5)</f>
        <v>5500</v>
      </c>
      <c r="I54" s="8">
        <f>ROUND(SUM(I51:I53),5)</f>
        <v>5500</v>
      </c>
      <c r="J54" s="8">
        <f>ROUND(SUM(J51:J53),5)</f>
        <v>5500</v>
      </c>
      <c r="K54" s="8">
        <f>ROUND(SUM(K51:K53),5)</f>
        <v>11500</v>
      </c>
      <c r="L54" s="8">
        <f>ROUND(SUM(L51:L53),5)</f>
        <v>8000</v>
      </c>
      <c r="M54" s="8">
        <f>ROUND(SUM(M51:M53),5)</f>
        <v>5500</v>
      </c>
      <c r="N54" s="8">
        <f>ROUND(SUM(N51:N53),5)</f>
        <v>5500</v>
      </c>
      <c r="O54" s="8">
        <f>ROUND(SUM(O51:O53),5)</f>
        <v>9500</v>
      </c>
      <c r="P54" s="8">
        <f>ROUND(SUM(P51:P53),5)</f>
        <v>7500</v>
      </c>
      <c r="Q54" s="8">
        <f>ROUND(SUM(Q51:Q53),5)</f>
        <v>0</v>
      </c>
      <c r="R54" s="8">
        <f>ROUND(SUM(F54:Q54),5)</f>
        <v>69500</v>
      </c>
    </row>
    <row r="55" ht="15" customHeight="1">
      <c r="A55" s="4"/>
      <c r="B55" s="4"/>
      <c r="C55" s="4"/>
      <c r="D55" t="s" s="4">
        <v>66</v>
      </c>
      <c r="E55" s="4"/>
      <c r="F55" s="6"/>
      <c r="G55" s="6"/>
      <c r="H55" s="6"/>
      <c r="I55" s="6"/>
      <c r="J55" s="6"/>
      <c r="K55" s="6"/>
      <c r="L55" s="6"/>
      <c r="M55" s="6"/>
      <c r="N55" s="6"/>
      <c r="O55" s="6"/>
      <c r="P55" s="6"/>
      <c r="Q55" s="6"/>
      <c r="R55" s="6"/>
    </row>
    <row r="56" ht="15.75" customHeight="1">
      <c r="A56" s="4"/>
      <c r="B56" s="4"/>
      <c r="C56" s="4"/>
      <c r="D56" s="4"/>
      <c r="E56" t="s" s="4">
        <v>67</v>
      </c>
      <c r="F56" s="7">
        <v>0</v>
      </c>
      <c r="G56" s="7">
        <v>0</v>
      </c>
      <c r="H56" s="7">
        <v>0</v>
      </c>
      <c r="I56" s="7">
        <v>0</v>
      </c>
      <c r="J56" s="7">
        <v>0</v>
      </c>
      <c r="K56" s="7">
        <v>4000</v>
      </c>
      <c r="L56" s="7">
        <v>0</v>
      </c>
      <c r="M56" s="7">
        <v>0</v>
      </c>
      <c r="N56" s="7">
        <v>0</v>
      </c>
      <c r="O56" s="7">
        <v>0</v>
      </c>
      <c r="P56" s="7">
        <v>0</v>
      </c>
      <c r="Q56" s="7">
        <v>0</v>
      </c>
      <c r="R56" s="7">
        <f>ROUND(SUM(F56:Q56),5)</f>
        <v>4000</v>
      </c>
    </row>
    <row r="57" ht="15" customHeight="1">
      <c r="A57" s="4"/>
      <c r="B57" s="4"/>
      <c r="C57" s="4"/>
      <c r="D57" t="s" s="4">
        <v>68</v>
      </c>
      <c r="E57" s="4"/>
      <c r="F57" s="8">
        <f>ROUND(SUM(F55:F56),5)</f>
        <v>0</v>
      </c>
      <c r="G57" s="8">
        <f>ROUND(SUM(G55:G56),5)</f>
        <v>0</v>
      </c>
      <c r="H57" s="8">
        <f>ROUND(SUM(H55:H56),5)</f>
        <v>0</v>
      </c>
      <c r="I57" s="8">
        <f>ROUND(SUM(I55:I56),5)</f>
        <v>0</v>
      </c>
      <c r="J57" s="8">
        <f>ROUND(SUM(J55:J56),5)</f>
        <v>0</v>
      </c>
      <c r="K57" s="8">
        <f>ROUND(SUM(K55:K56),5)</f>
        <v>4000</v>
      </c>
      <c r="L57" s="8">
        <f>ROUND(SUM(L55:L56),5)</f>
        <v>0</v>
      </c>
      <c r="M57" s="8">
        <f>ROUND(SUM(M55:M56),5)</f>
        <v>0</v>
      </c>
      <c r="N57" s="8">
        <f>ROUND(SUM(N55:N56),5)</f>
        <v>0</v>
      </c>
      <c r="O57" s="8">
        <f>ROUND(SUM(O55:O56),5)</f>
        <v>0</v>
      </c>
      <c r="P57" s="8">
        <f>ROUND(SUM(P55:P56),5)</f>
        <v>0</v>
      </c>
      <c r="Q57" s="8">
        <f>ROUND(SUM(Q55:Q56),5)</f>
        <v>0</v>
      </c>
      <c r="R57" s="8">
        <f>ROUND(SUM(F57:Q57),5)</f>
        <v>4000</v>
      </c>
    </row>
    <row r="58" ht="15" customHeight="1">
      <c r="A58" s="4"/>
      <c r="B58" s="4"/>
      <c r="C58" s="4"/>
      <c r="D58" t="s" s="4">
        <v>69</v>
      </c>
      <c r="E58" s="4"/>
      <c r="F58" s="6"/>
      <c r="G58" s="6"/>
      <c r="H58" s="6"/>
      <c r="I58" s="6"/>
      <c r="J58" s="6"/>
      <c r="K58" s="6"/>
      <c r="L58" s="6"/>
      <c r="M58" s="6"/>
      <c r="N58" s="6"/>
      <c r="O58" s="6"/>
      <c r="P58" s="6"/>
      <c r="Q58" s="6"/>
      <c r="R58" s="6"/>
    </row>
    <row r="59" ht="15.75" customHeight="1">
      <c r="A59" s="4"/>
      <c r="B59" s="4"/>
      <c r="C59" s="4"/>
      <c r="D59" s="4"/>
      <c r="E59" t="s" s="4">
        <v>70</v>
      </c>
      <c r="F59" s="7">
        <v>0</v>
      </c>
      <c r="G59" s="7">
        <v>0</v>
      </c>
      <c r="H59" s="7">
        <v>0</v>
      </c>
      <c r="I59" s="7">
        <v>0</v>
      </c>
      <c r="J59" s="7">
        <v>8250</v>
      </c>
      <c r="K59" s="7">
        <v>0</v>
      </c>
      <c r="L59" s="7">
        <v>0</v>
      </c>
      <c r="M59" s="7">
        <v>0</v>
      </c>
      <c r="N59" s="7">
        <v>0</v>
      </c>
      <c r="O59" s="7">
        <v>0</v>
      </c>
      <c r="P59" s="7">
        <v>0</v>
      </c>
      <c r="Q59" s="7">
        <v>0</v>
      </c>
      <c r="R59" s="7">
        <f>ROUND(SUM(F59:Q59),5)</f>
        <v>8250</v>
      </c>
    </row>
    <row r="60" ht="15" customHeight="1">
      <c r="A60" s="4"/>
      <c r="B60" s="4"/>
      <c r="C60" s="4"/>
      <c r="D60" t="s" s="4">
        <v>71</v>
      </c>
      <c r="E60" s="4"/>
      <c r="F60" s="8">
        <f>ROUND(SUM(F58:F59),5)</f>
        <v>0</v>
      </c>
      <c r="G60" s="8">
        <f>ROUND(SUM(G58:G59),5)</f>
        <v>0</v>
      </c>
      <c r="H60" s="8">
        <f>ROUND(SUM(H58:H59),5)</f>
        <v>0</v>
      </c>
      <c r="I60" s="8">
        <f>ROUND(SUM(I58:I59),5)</f>
        <v>0</v>
      </c>
      <c r="J60" s="8">
        <f>ROUND(SUM(J58:J59),5)</f>
        <v>8250</v>
      </c>
      <c r="K60" s="8">
        <f>ROUND(SUM(K58:K59),5)</f>
        <v>0</v>
      </c>
      <c r="L60" s="8">
        <f>ROUND(SUM(L58:L59),5)</f>
        <v>0</v>
      </c>
      <c r="M60" s="8">
        <f>ROUND(SUM(M58:M59),5)</f>
        <v>0</v>
      </c>
      <c r="N60" s="8">
        <f>ROUND(SUM(N58:N59),5)</f>
        <v>0</v>
      </c>
      <c r="O60" s="8">
        <f>ROUND(SUM(O58:O59),5)</f>
        <v>0</v>
      </c>
      <c r="P60" s="8">
        <f>ROUND(SUM(P58:P59),5)</f>
        <v>0</v>
      </c>
      <c r="Q60" s="8">
        <f>ROUND(SUM(Q58:Q59),5)</f>
        <v>0</v>
      </c>
      <c r="R60" s="8">
        <f>ROUND(SUM(F60:Q60),5)</f>
        <v>8250</v>
      </c>
    </row>
    <row r="61" ht="15" customHeight="1">
      <c r="A61" s="4"/>
      <c r="B61" s="4"/>
      <c r="C61" s="4"/>
      <c r="D61" t="s" s="4">
        <v>72</v>
      </c>
      <c r="E61" s="4"/>
      <c r="F61" s="6"/>
      <c r="G61" s="6"/>
      <c r="H61" s="6"/>
      <c r="I61" s="6"/>
      <c r="J61" s="6"/>
      <c r="K61" s="6"/>
      <c r="L61" s="6"/>
      <c r="M61" s="6"/>
      <c r="N61" s="6"/>
      <c r="O61" s="6"/>
      <c r="P61" s="6"/>
      <c r="Q61" s="6"/>
      <c r="R61" s="6"/>
    </row>
    <row r="62" ht="15.75" customHeight="1">
      <c r="A62" s="4"/>
      <c r="B62" s="4"/>
      <c r="C62" s="4"/>
      <c r="D62" s="4"/>
      <c r="E62" t="s" s="4">
        <v>73</v>
      </c>
      <c r="F62" s="7">
        <f>F22*0.05</f>
        <v>3538.7625</v>
      </c>
      <c r="G62" s="7">
        <f>G22*0.05</f>
        <v>3538.7625</v>
      </c>
      <c r="H62" s="7">
        <f>H22*0.05</f>
        <v>3538.7625</v>
      </c>
      <c r="I62" s="7">
        <f>I22*0.05</f>
        <v>3538.7625</v>
      </c>
      <c r="J62" s="7">
        <f>J22*0.05</f>
        <v>3538.7625</v>
      </c>
      <c r="K62" s="7">
        <f>K22*0.05</f>
        <v>3538.7625</v>
      </c>
      <c r="L62" s="7">
        <f>L22*0.05</f>
        <v>3538.7625</v>
      </c>
      <c r="M62" s="7">
        <f>M22*0.05</f>
        <v>3538.7625</v>
      </c>
      <c r="N62" s="7">
        <f>N22*0.05</f>
        <v>3538.7625</v>
      </c>
      <c r="O62" s="7">
        <f>O22*0.05</f>
        <v>3538.7625</v>
      </c>
      <c r="P62" s="7">
        <f>P22*0.05</f>
        <v>3538.7625</v>
      </c>
      <c r="Q62" s="7">
        <f>Q22*0.05</f>
        <v>3538.7625</v>
      </c>
      <c r="R62" s="7">
        <f>ROUND(SUM(F62:Q62),5)</f>
        <v>42465.15</v>
      </c>
    </row>
    <row r="63" ht="15" customHeight="1">
      <c r="A63" s="4"/>
      <c r="B63" s="4"/>
      <c r="C63" s="4"/>
      <c r="D63" t="s" s="4">
        <v>74</v>
      </c>
      <c r="E63" s="4"/>
      <c r="F63" s="8">
        <f>ROUND(SUM(F61:F62),5)</f>
        <v>3538.7625</v>
      </c>
      <c r="G63" s="8">
        <f>ROUND(SUM(G61:G62),5)</f>
        <v>3538.7625</v>
      </c>
      <c r="H63" s="8">
        <f>ROUND(SUM(H61:H62),5)</f>
        <v>3538.7625</v>
      </c>
      <c r="I63" s="8">
        <f>ROUND(SUM(I61:I62),5)</f>
        <v>3538.7625</v>
      </c>
      <c r="J63" s="8">
        <f>ROUND(SUM(J61:J62),5)</f>
        <v>3538.7625</v>
      </c>
      <c r="K63" s="8">
        <f>ROUND(SUM(K61:K62),5)</f>
        <v>3538.7625</v>
      </c>
      <c r="L63" s="8">
        <f>ROUND(SUM(L61:L62),5)</f>
        <v>3538.7625</v>
      </c>
      <c r="M63" s="8">
        <f>ROUND(SUM(M61:M62),5)</f>
        <v>3538.7625</v>
      </c>
      <c r="N63" s="8">
        <f>ROUND(SUM(N61:N62),5)</f>
        <v>3538.7625</v>
      </c>
      <c r="O63" s="8">
        <f>ROUND(SUM(O61:O62),5)</f>
        <v>3538.7625</v>
      </c>
      <c r="P63" s="8">
        <f>ROUND(SUM(P61:P62),5)</f>
        <v>3538.7625</v>
      </c>
      <c r="Q63" s="8">
        <f>ROUND(SUM(Q61:Q62),5)</f>
        <v>3538.7625</v>
      </c>
      <c r="R63" s="8">
        <f>ROUND(SUM(F63:Q63),5)</f>
        <v>42465.15</v>
      </c>
    </row>
    <row r="64" ht="15" customHeight="1">
      <c r="A64" s="4"/>
      <c r="B64" s="4"/>
      <c r="C64" s="4"/>
      <c r="D64" t="s" s="4">
        <v>75</v>
      </c>
      <c r="E64" s="4"/>
      <c r="F64" s="6"/>
      <c r="G64" s="6"/>
      <c r="H64" s="6"/>
      <c r="I64" s="6"/>
      <c r="J64" s="6"/>
      <c r="K64" s="6"/>
      <c r="L64" s="6"/>
      <c r="M64" s="6"/>
      <c r="N64" s="6"/>
      <c r="O64" s="6"/>
      <c r="P64" s="6"/>
      <c r="Q64" s="6"/>
      <c r="R64" s="6"/>
    </row>
    <row r="65" ht="15" customHeight="1">
      <c r="A65" s="4"/>
      <c r="B65" s="4"/>
      <c r="C65" s="4"/>
      <c r="D65" s="4"/>
      <c r="E65" t="s" s="4">
        <v>76</v>
      </c>
      <c r="F65" s="6">
        <f>'Salaries'!B24/12</f>
        <v>7083.333333333333</v>
      </c>
      <c r="G65" s="6">
        <f>F65</f>
        <v>7083.333333333333</v>
      </c>
      <c r="H65" s="6">
        <f>G65</f>
        <v>7083.333333333333</v>
      </c>
      <c r="I65" s="6">
        <f>H65</f>
        <v>7083.333333333333</v>
      </c>
      <c r="J65" s="6">
        <f>I65</f>
        <v>7083.333333333333</v>
      </c>
      <c r="K65" s="6">
        <f>J65</f>
        <v>7083.333333333333</v>
      </c>
      <c r="L65" s="6">
        <f>K65</f>
        <v>7083.333333333333</v>
      </c>
      <c r="M65" s="6">
        <f>L65</f>
        <v>7083.333333333333</v>
      </c>
      <c r="N65" s="6">
        <f>M65</f>
        <v>7083.333333333333</v>
      </c>
      <c r="O65" s="6">
        <f>N65</f>
        <v>7083.333333333333</v>
      </c>
      <c r="P65" s="6">
        <f>O65</f>
        <v>7083.333333333333</v>
      </c>
      <c r="Q65" s="6">
        <f>P65</f>
        <v>7083.333333333333</v>
      </c>
      <c r="R65" s="6">
        <f>ROUND(SUM(F65:Q65),5)</f>
        <v>85000</v>
      </c>
    </row>
    <row r="66" ht="15" customHeight="1">
      <c r="A66" s="4"/>
      <c r="B66" s="4"/>
      <c r="C66" s="4"/>
      <c r="D66" s="4"/>
      <c r="E66" t="s" s="4">
        <v>77</v>
      </c>
      <c r="F66" s="6">
        <v>0</v>
      </c>
      <c r="G66" s="6">
        <v>0</v>
      </c>
      <c r="H66" s="6">
        <v>0</v>
      </c>
      <c r="I66" s="6">
        <v>0</v>
      </c>
      <c r="J66" s="6">
        <v>0</v>
      </c>
      <c r="K66" s="6">
        <v>0</v>
      </c>
      <c r="L66" s="6">
        <v>0</v>
      </c>
      <c r="M66" s="6">
        <v>0</v>
      </c>
      <c r="N66" s="6">
        <v>0</v>
      </c>
      <c r="O66" s="6">
        <v>0</v>
      </c>
      <c r="P66" s="6">
        <v>0</v>
      </c>
      <c r="Q66" s="6">
        <v>0</v>
      </c>
      <c r="R66" s="6">
        <f>ROUND(SUM(F66:Q66),5)</f>
        <v>0</v>
      </c>
    </row>
    <row r="67" ht="15" customHeight="1">
      <c r="A67" s="4"/>
      <c r="B67" s="4"/>
      <c r="C67" s="4"/>
      <c r="D67" s="4"/>
      <c r="E67" t="s" s="4">
        <v>78</v>
      </c>
      <c r="F67" s="6">
        <f>F65*0.0765</f>
        <v>541.875</v>
      </c>
      <c r="G67" s="6">
        <f>G65*0.0765</f>
        <v>541.875</v>
      </c>
      <c r="H67" s="6">
        <f>H65*0.0765</f>
        <v>541.875</v>
      </c>
      <c r="I67" s="6">
        <f>I65*0.0765</f>
        <v>541.875</v>
      </c>
      <c r="J67" s="6">
        <f>J65*0.0765</f>
        <v>541.875</v>
      </c>
      <c r="K67" s="6">
        <f>K65*0.0765</f>
        <v>541.875</v>
      </c>
      <c r="L67" s="6">
        <f>L65*0.0765</f>
        <v>541.875</v>
      </c>
      <c r="M67" s="6">
        <f>M65*0.0765</f>
        <v>541.875</v>
      </c>
      <c r="N67" s="6">
        <f>N65*0.0765</f>
        <v>541.875</v>
      </c>
      <c r="O67" s="6">
        <f>O65*0.0765</f>
        <v>541.875</v>
      </c>
      <c r="P67" s="6">
        <f>P65*0.0765</f>
        <v>541.875</v>
      </c>
      <c r="Q67" s="6">
        <f>Q65*0.0765</f>
        <v>541.875</v>
      </c>
      <c r="R67" s="6">
        <f>ROUND(SUM(F67:Q67),5)</f>
        <v>6502.5</v>
      </c>
    </row>
    <row r="68" ht="15" customHeight="1">
      <c r="A68" s="4"/>
      <c r="B68" s="4"/>
      <c r="C68" s="4"/>
      <c r="D68" s="4"/>
      <c r="E68" t="s" s="4">
        <v>79</v>
      </c>
      <c r="F68" s="6">
        <f>F65*0.0125</f>
        <v>88.54166666666667</v>
      </c>
      <c r="G68" s="6">
        <f>G65*0.0125</f>
        <v>88.54166666666667</v>
      </c>
      <c r="H68" s="6">
        <f>H65*0.0125</f>
        <v>88.54166666666667</v>
      </c>
      <c r="I68" s="6">
        <f>I65*0.0125</f>
        <v>88.54166666666667</v>
      </c>
      <c r="J68" s="6">
        <f>J65*0.0125</f>
        <v>88.54166666666667</v>
      </c>
      <c r="K68" s="6">
        <f>K65*0.0125</f>
        <v>88.54166666666667</v>
      </c>
      <c r="L68" s="6">
        <f>L65*0.0125</f>
        <v>88.54166666666667</v>
      </c>
      <c r="M68" s="6">
        <f>M65*0.0125</f>
        <v>88.54166666666667</v>
      </c>
      <c r="N68" s="6">
        <f>N65*0.0125</f>
        <v>88.54166666666667</v>
      </c>
      <c r="O68" s="6">
        <f>O65*0.0125</f>
        <v>88.54166666666667</v>
      </c>
      <c r="P68" s="6">
        <f>P65*0.0125</f>
        <v>88.54166666666667</v>
      </c>
      <c r="Q68" s="6">
        <f>Q65*0.0125</f>
        <v>88.54166666666667</v>
      </c>
      <c r="R68" s="6">
        <f>ROUND(SUM(F68:Q68),5)</f>
        <v>1062.5</v>
      </c>
    </row>
    <row r="69" ht="15" customHeight="1">
      <c r="A69" s="4"/>
      <c r="B69" s="4"/>
      <c r="C69" s="4"/>
      <c r="D69" s="4"/>
      <c r="E69" t="s" s="4">
        <v>80</v>
      </c>
      <c r="F69" s="6">
        <v>50</v>
      </c>
      <c r="G69" s="6">
        <v>50</v>
      </c>
      <c r="H69" s="6">
        <v>1500</v>
      </c>
      <c r="I69" s="6">
        <v>50</v>
      </c>
      <c r="J69" s="6">
        <f>I69</f>
        <v>50</v>
      </c>
      <c r="K69" s="6">
        <f>J69</f>
        <v>50</v>
      </c>
      <c r="L69" s="6">
        <f>K69</f>
        <v>50</v>
      </c>
      <c r="M69" s="6">
        <f>L69</f>
        <v>50</v>
      </c>
      <c r="N69" s="6">
        <f>M69</f>
        <v>50</v>
      </c>
      <c r="O69" s="6">
        <f>N69</f>
        <v>50</v>
      </c>
      <c r="P69" s="6">
        <f>O69</f>
        <v>50</v>
      </c>
      <c r="Q69" s="6">
        <f>P69</f>
        <v>50</v>
      </c>
      <c r="R69" s="6">
        <f>ROUND(SUM(F69:Q69),5)</f>
        <v>2050</v>
      </c>
    </row>
    <row r="70" ht="15" customHeight="1">
      <c r="A70" s="4"/>
      <c r="B70" s="4"/>
      <c r="C70" s="4"/>
      <c r="D70" s="4"/>
      <c r="E70" t="s" s="4">
        <v>81</v>
      </c>
      <c r="F70" s="6">
        <v>500</v>
      </c>
      <c r="G70" s="6">
        <v>0</v>
      </c>
      <c r="H70" s="6">
        <v>0</v>
      </c>
      <c r="I70" s="6">
        <v>500</v>
      </c>
      <c r="J70" s="6">
        <v>0</v>
      </c>
      <c r="K70" s="6">
        <v>0</v>
      </c>
      <c r="L70" s="6">
        <v>500</v>
      </c>
      <c r="M70" s="6">
        <v>0</v>
      </c>
      <c r="N70" s="6">
        <v>0</v>
      </c>
      <c r="O70" s="6">
        <v>500</v>
      </c>
      <c r="P70" s="6">
        <v>0</v>
      </c>
      <c r="Q70" s="6">
        <v>0</v>
      </c>
      <c r="R70" s="6">
        <f>ROUND(SUM(F70:Q70),5)</f>
        <v>2000</v>
      </c>
    </row>
    <row r="71" ht="15" customHeight="1">
      <c r="A71" s="4"/>
      <c r="B71" s="4"/>
      <c r="C71" s="4"/>
      <c r="D71" s="4"/>
      <c r="E71" t="s" s="4">
        <v>82</v>
      </c>
      <c r="F71" s="6">
        <v>0</v>
      </c>
      <c r="G71" s="6">
        <v>0</v>
      </c>
      <c r="H71" s="6">
        <v>0</v>
      </c>
      <c r="I71" s="6">
        <v>0</v>
      </c>
      <c r="J71" s="6">
        <v>0</v>
      </c>
      <c r="K71" s="6">
        <v>0</v>
      </c>
      <c r="L71" s="6">
        <v>0</v>
      </c>
      <c r="M71" s="6">
        <v>0</v>
      </c>
      <c r="N71" s="6">
        <v>0</v>
      </c>
      <c r="O71" s="6">
        <v>0</v>
      </c>
      <c r="P71" s="6">
        <v>0</v>
      </c>
      <c r="Q71" s="6">
        <v>0</v>
      </c>
      <c r="R71" s="6">
        <f>ROUND(SUM(F71:Q71),5)</f>
        <v>0</v>
      </c>
    </row>
    <row r="72" ht="15" customHeight="1">
      <c r="A72" s="4"/>
      <c r="B72" s="4"/>
      <c r="C72" s="4"/>
      <c r="D72" s="4"/>
      <c r="E72" t="s" s="4">
        <v>83</v>
      </c>
      <c r="F72" s="6">
        <v>0</v>
      </c>
      <c r="G72" s="6">
        <v>25</v>
      </c>
      <c r="H72" s="6">
        <v>0</v>
      </c>
      <c r="I72" s="6">
        <v>0</v>
      </c>
      <c r="J72" s="6">
        <v>25</v>
      </c>
      <c r="K72" s="6">
        <v>0</v>
      </c>
      <c r="L72" s="6">
        <v>25</v>
      </c>
      <c r="M72" s="6">
        <v>25</v>
      </c>
      <c r="N72" s="6">
        <v>0</v>
      </c>
      <c r="O72" s="6">
        <v>0</v>
      </c>
      <c r="P72" s="6">
        <v>0</v>
      </c>
      <c r="Q72" s="6">
        <v>0</v>
      </c>
      <c r="R72" s="6">
        <f>ROUND(SUM(F72:Q72),5)</f>
        <v>100</v>
      </c>
    </row>
    <row r="73" ht="15" customHeight="1">
      <c r="A73" s="4"/>
      <c r="B73" s="4"/>
      <c r="C73" s="4"/>
      <c r="D73" s="4"/>
      <c r="E73" t="s" s="4">
        <v>84</v>
      </c>
      <c r="F73" s="6">
        <v>100</v>
      </c>
      <c r="G73" s="6">
        <v>100</v>
      </c>
      <c r="H73" s="6">
        <v>0</v>
      </c>
      <c r="I73" s="6">
        <v>100</v>
      </c>
      <c r="J73" s="6">
        <v>0</v>
      </c>
      <c r="K73" s="6">
        <v>0</v>
      </c>
      <c r="L73" s="6">
        <v>100</v>
      </c>
      <c r="M73" s="6">
        <v>0</v>
      </c>
      <c r="N73" s="6">
        <v>0</v>
      </c>
      <c r="O73" s="6">
        <v>100</v>
      </c>
      <c r="P73" s="6">
        <v>0</v>
      </c>
      <c r="Q73" s="6">
        <v>0</v>
      </c>
      <c r="R73" s="6">
        <f>ROUND(SUM(F73:Q73),5)</f>
        <v>500</v>
      </c>
    </row>
    <row r="74" ht="15" customHeight="1">
      <c r="A74" s="4"/>
      <c r="B74" s="4"/>
      <c r="C74" s="4"/>
      <c r="D74" s="4"/>
      <c r="E74" t="s" s="4">
        <v>85</v>
      </c>
      <c r="F74" s="6">
        <v>0</v>
      </c>
      <c r="G74" s="6">
        <v>180</v>
      </c>
      <c r="H74" s="6">
        <f>G74</f>
        <v>180</v>
      </c>
      <c r="I74" s="6">
        <f>H74</f>
        <v>180</v>
      </c>
      <c r="J74" s="6">
        <f>I74</f>
        <v>180</v>
      </c>
      <c r="K74" s="6">
        <f>J74</f>
        <v>180</v>
      </c>
      <c r="L74" s="6">
        <f>K74</f>
        <v>180</v>
      </c>
      <c r="M74" s="6">
        <f>L74</f>
        <v>180</v>
      </c>
      <c r="N74" s="6">
        <f>M74</f>
        <v>180</v>
      </c>
      <c r="O74" s="6">
        <f>N74</f>
        <v>180</v>
      </c>
      <c r="P74" s="6">
        <f>O74</f>
        <v>180</v>
      </c>
      <c r="Q74" s="6">
        <v>0</v>
      </c>
      <c r="R74" s="6">
        <f>ROUND(SUM(F74:Q74),5)</f>
        <v>1800</v>
      </c>
    </row>
    <row r="75" ht="15.75" customHeight="1">
      <c r="A75" s="4"/>
      <c r="B75" s="4"/>
      <c r="C75" s="4"/>
      <c r="D75" s="4"/>
      <c r="E75" t="s" s="4">
        <v>86</v>
      </c>
      <c r="F75" s="7">
        <v>0</v>
      </c>
      <c r="G75" s="7">
        <v>575</v>
      </c>
      <c r="H75" s="7">
        <v>0</v>
      </c>
      <c r="I75" s="7">
        <v>0</v>
      </c>
      <c r="J75" s="7">
        <v>0</v>
      </c>
      <c r="K75" s="7">
        <v>0</v>
      </c>
      <c r="L75" s="7">
        <v>0</v>
      </c>
      <c r="M75" s="7">
        <v>0</v>
      </c>
      <c r="N75" s="7">
        <v>0</v>
      </c>
      <c r="O75" s="7">
        <v>0</v>
      </c>
      <c r="P75" s="7">
        <v>0</v>
      </c>
      <c r="Q75" s="7">
        <v>0</v>
      </c>
      <c r="R75" s="7">
        <f>ROUND(SUM(F75:Q75),5)</f>
        <v>575</v>
      </c>
    </row>
    <row r="76" ht="15" customHeight="1">
      <c r="A76" s="4"/>
      <c r="B76" s="4"/>
      <c r="C76" s="4"/>
      <c r="D76" t="s" s="4">
        <v>87</v>
      </c>
      <c r="E76" s="4"/>
      <c r="F76" s="8">
        <f>ROUND(SUM(F64:F75),5)</f>
        <v>8363.75</v>
      </c>
      <c r="G76" s="8">
        <f>ROUND(SUM(G64:G75),5)</f>
        <v>8643.75</v>
      </c>
      <c r="H76" s="8">
        <f>ROUND(SUM(H64:H75),5)</f>
        <v>9393.75</v>
      </c>
      <c r="I76" s="8">
        <f>ROUND(SUM(I64:I75),5)</f>
        <v>8543.75</v>
      </c>
      <c r="J76" s="8">
        <f>ROUND(SUM(J64:J75),5)</f>
        <v>7968.75</v>
      </c>
      <c r="K76" s="8">
        <f>ROUND(SUM(K64:K75),5)</f>
        <v>7943.75</v>
      </c>
      <c r="L76" s="8">
        <f>ROUND(SUM(L64:L75),5)</f>
        <v>8568.75</v>
      </c>
      <c r="M76" s="8">
        <f>ROUND(SUM(M64:M75),5)</f>
        <v>7968.75</v>
      </c>
      <c r="N76" s="8">
        <f>ROUND(SUM(N64:N75),5)</f>
        <v>7943.75</v>
      </c>
      <c r="O76" s="8">
        <f>ROUND(SUM(O64:O75),5)</f>
        <v>8543.75</v>
      </c>
      <c r="P76" s="8">
        <f>ROUND(SUM(P64:P75),5)</f>
        <v>7943.75</v>
      </c>
      <c r="Q76" s="8">
        <f>ROUND(SUM(Q64:Q75),5)</f>
        <v>7763.75</v>
      </c>
      <c r="R76" s="8">
        <f>ROUND(SUM(F76:Q76),5)</f>
        <v>99590</v>
      </c>
    </row>
    <row r="77" ht="15" customHeight="1">
      <c r="A77" s="4"/>
      <c r="B77" s="4"/>
      <c r="C77" s="4"/>
      <c r="D77" t="s" s="4">
        <v>88</v>
      </c>
      <c r="E77" s="4"/>
      <c r="F77" s="6"/>
      <c r="G77" s="6"/>
      <c r="H77" s="6"/>
      <c r="I77" s="6"/>
      <c r="J77" s="6"/>
      <c r="K77" s="6"/>
      <c r="L77" s="6"/>
      <c r="M77" s="6"/>
      <c r="N77" s="6"/>
      <c r="O77" s="6"/>
      <c r="P77" s="6"/>
      <c r="Q77" s="6"/>
      <c r="R77" s="6"/>
    </row>
    <row r="78" ht="15.75" customHeight="1">
      <c r="A78" s="4"/>
      <c r="B78" s="4"/>
      <c r="C78" s="4"/>
      <c r="D78" s="4"/>
      <c r="E78" t="s" s="4">
        <v>89</v>
      </c>
      <c r="F78" s="7">
        <f t="shared" si="408" ref="F78:Q78">'FEFP'!$C$27*(100/12)</f>
        <v>966.6666666666667</v>
      </c>
      <c r="G78" s="7">
        <f t="shared" si="408"/>
        <v>966.6666666666667</v>
      </c>
      <c r="H78" s="7">
        <f t="shared" si="408"/>
        <v>966.6666666666667</v>
      </c>
      <c r="I78" s="7">
        <f t="shared" si="408"/>
        <v>966.6666666666667</v>
      </c>
      <c r="J78" s="7">
        <f t="shared" si="408"/>
        <v>966.6666666666667</v>
      </c>
      <c r="K78" s="7">
        <f t="shared" si="408"/>
        <v>966.6666666666667</v>
      </c>
      <c r="L78" s="7">
        <f t="shared" si="408"/>
        <v>966.6666666666667</v>
      </c>
      <c r="M78" s="7">
        <f t="shared" si="408"/>
        <v>966.6666666666667</v>
      </c>
      <c r="N78" s="7">
        <f t="shared" si="408"/>
        <v>966.6666666666667</v>
      </c>
      <c r="O78" s="7">
        <f t="shared" si="408"/>
        <v>966.6666666666667</v>
      </c>
      <c r="P78" s="7">
        <f t="shared" si="408"/>
        <v>966.6666666666667</v>
      </c>
      <c r="Q78" s="7">
        <f t="shared" si="408"/>
        <v>966.6666666666667</v>
      </c>
      <c r="R78" s="7">
        <f>ROUND(SUM(F78:Q78),5)</f>
        <v>11600</v>
      </c>
    </row>
    <row r="79" ht="15" customHeight="1">
      <c r="A79" s="4"/>
      <c r="B79" s="4"/>
      <c r="C79" s="4"/>
      <c r="D79" t="s" s="4">
        <v>90</v>
      </c>
      <c r="E79" s="4"/>
      <c r="F79" s="8">
        <f>ROUND(SUM(F77:F78),5)</f>
        <v>966.66667</v>
      </c>
      <c r="G79" s="8">
        <f>ROUND(SUM(G77:G78),5)</f>
        <v>966.66667</v>
      </c>
      <c r="H79" s="8">
        <f>ROUND(SUM(H77:H78),5)</f>
        <v>966.66667</v>
      </c>
      <c r="I79" s="8">
        <f>ROUND(SUM(I77:I78),5)</f>
        <v>966.66667</v>
      </c>
      <c r="J79" s="8">
        <f>ROUND(SUM(J77:J78),5)</f>
        <v>966.66667</v>
      </c>
      <c r="K79" s="8">
        <f>ROUND(SUM(K77:K78),5)</f>
        <v>966.66667</v>
      </c>
      <c r="L79" s="8">
        <f>ROUND(SUM(L77:L78),5)</f>
        <v>966.66667</v>
      </c>
      <c r="M79" s="8">
        <f>ROUND(SUM(M77:M78),5)</f>
        <v>966.66667</v>
      </c>
      <c r="N79" s="8">
        <f>ROUND(SUM(N77:N78),5)</f>
        <v>966.66667</v>
      </c>
      <c r="O79" s="8">
        <f>ROUND(SUM(O77:O78),5)</f>
        <v>966.66667</v>
      </c>
      <c r="P79" s="8">
        <f>ROUND(SUM(P77:P78),5)</f>
        <v>966.66667</v>
      </c>
      <c r="Q79" s="8">
        <f>ROUND(SUM(Q77:Q78),5)</f>
        <v>966.66667</v>
      </c>
      <c r="R79" s="8">
        <f>ROUND(SUM(F79:Q79),5)</f>
        <v>11600.00004</v>
      </c>
    </row>
    <row r="80" ht="15" customHeight="1">
      <c r="A80" s="4"/>
      <c r="B80" s="4"/>
      <c r="C80" s="4"/>
      <c r="D80" t="s" s="4">
        <v>91</v>
      </c>
      <c r="E80" s="4"/>
      <c r="F80" s="6"/>
      <c r="G80" s="6"/>
      <c r="H80" s="6"/>
      <c r="I80" s="6"/>
      <c r="J80" s="6"/>
      <c r="K80" s="6"/>
      <c r="L80" s="6"/>
      <c r="M80" s="6"/>
      <c r="N80" s="6"/>
      <c r="O80" s="6"/>
      <c r="P80" s="6"/>
      <c r="Q80" s="6"/>
      <c r="R80" s="6"/>
    </row>
    <row r="81" ht="15.75" customHeight="1">
      <c r="A81" s="4"/>
      <c r="B81" s="4"/>
      <c r="C81" s="4"/>
      <c r="D81" s="4"/>
      <c r="E81" t="s" s="4">
        <v>92</v>
      </c>
      <c r="F81" s="7">
        <v>0</v>
      </c>
      <c r="G81" s="7">
        <v>0</v>
      </c>
      <c r="H81" s="7">
        <v>0</v>
      </c>
      <c r="I81" s="7">
        <v>0</v>
      </c>
      <c r="J81" s="7">
        <v>0</v>
      </c>
      <c r="K81" s="7">
        <v>0</v>
      </c>
      <c r="L81" s="7">
        <v>0</v>
      </c>
      <c r="M81" s="7">
        <v>0</v>
      </c>
      <c r="N81" s="7">
        <v>0</v>
      </c>
      <c r="O81" s="7">
        <v>0</v>
      </c>
      <c r="P81" s="7">
        <v>0</v>
      </c>
      <c r="Q81" s="7">
        <v>0</v>
      </c>
      <c r="R81" s="7">
        <f>ROUND(SUM(F81:Q81),5)</f>
        <v>0</v>
      </c>
    </row>
    <row r="82" ht="15" customHeight="1">
      <c r="A82" s="4"/>
      <c r="B82" s="4"/>
      <c r="C82" s="4"/>
      <c r="D82" t="s" s="4">
        <v>93</v>
      </c>
      <c r="E82" s="4"/>
      <c r="F82" s="8">
        <f>ROUND(SUM(F80:F81),5)</f>
        <v>0</v>
      </c>
      <c r="G82" s="8">
        <f>ROUND(SUM(G80:G81),5)</f>
        <v>0</v>
      </c>
      <c r="H82" s="8">
        <f>ROUND(SUM(H80:H81),5)</f>
        <v>0</v>
      </c>
      <c r="I82" s="8">
        <f>ROUND(SUM(I80:I81),5)</f>
        <v>0</v>
      </c>
      <c r="J82" s="8">
        <f>ROUND(SUM(J80:J81),5)</f>
        <v>0</v>
      </c>
      <c r="K82" s="8">
        <f>ROUND(SUM(K80:K81),5)</f>
        <v>0</v>
      </c>
      <c r="L82" s="8">
        <f>ROUND(SUM(L80:L81),5)</f>
        <v>0</v>
      </c>
      <c r="M82" s="8">
        <f>ROUND(SUM(M80:M81),5)</f>
        <v>0</v>
      </c>
      <c r="N82" s="8">
        <f>ROUND(SUM(N80:N81),5)</f>
        <v>0</v>
      </c>
      <c r="O82" s="8">
        <f>ROUND(SUM(O80:O81),5)</f>
        <v>0</v>
      </c>
      <c r="P82" s="8">
        <f>ROUND(SUM(P80:P81),5)</f>
        <v>0</v>
      </c>
      <c r="Q82" s="8">
        <f>ROUND(SUM(Q80:Q81),5)</f>
        <v>0</v>
      </c>
      <c r="R82" s="8">
        <f>ROUND(SUM(F82:Q82),5)</f>
        <v>0</v>
      </c>
    </row>
    <row r="83" ht="15" customHeight="1">
      <c r="A83" s="4"/>
      <c r="B83" s="4"/>
      <c r="C83" s="4"/>
      <c r="D83" t="s" s="4">
        <v>94</v>
      </c>
      <c r="E83" s="4"/>
      <c r="F83" s="6"/>
      <c r="G83" s="6"/>
      <c r="H83" s="6"/>
      <c r="I83" s="6"/>
      <c r="J83" s="6"/>
      <c r="K83" s="6"/>
      <c r="L83" s="6"/>
      <c r="M83" s="6"/>
      <c r="N83" s="6"/>
      <c r="O83" s="6"/>
      <c r="P83" s="6"/>
      <c r="Q83" s="6"/>
      <c r="R83" s="6"/>
    </row>
    <row r="84" ht="15" customHeight="1">
      <c r="A84" s="4"/>
      <c r="B84" s="4"/>
      <c r="C84" s="4"/>
      <c r="D84" s="4"/>
      <c r="E84" t="s" s="4">
        <v>95</v>
      </c>
      <c r="F84" s="6">
        <v>1314.5</v>
      </c>
      <c r="G84" s="6">
        <f>F84</f>
        <v>1314.5</v>
      </c>
      <c r="H84" s="6">
        <f>G84</f>
        <v>1314.5</v>
      </c>
      <c r="I84" s="6">
        <f>H84</f>
        <v>1314.5</v>
      </c>
      <c r="J84" s="6">
        <f>I84</f>
        <v>1314.5</v>
      </c>
      <c r="K84" s="6">
        <f>J84</f>
        <v>1314.5</v>
      </c>
      <c r="L84" s="6">
        <f>K84</f>
        <v>1314.5</v>
      </c>
      <c r="M84" s="6">
        <f>L84</f>
        <v>1314.5</v>
      </c>
      <c r="N84" s="6">
        <f>M84</f>
        <v>1314.5</v>
      </c>
      <c r="O84" s="6">
        <f>N84</f>
        <v>1314.5</v>
      </c>
      <c r="P84" s="6">
        <f>O84</f>
        <v>1314.5</v>
      </c>
      <c r="Q84" s="6">
        <f>P84</f>
        <v>1314.5</v>
      </c>
      <c r="R84" s="6">
        <f>ROUND(SUM(F84:Q84),5)</f>
        <v>15774</v>
      </c>
    </row>
    <row r="85" ht="15" customHeight="1">
      <c r="A85" s="4"/>
      <c r="B85" s="4"/>
      <c r="C85" s="4"/>
      <c r="D85" s="4"/>
      <c r="E85" t="s" s="4">
        <v>96</v>
      </c>
      <c r="F85" s="6">
        <v>2750</v>
      </c>
      <c r="G85" s="6">
        <f>F85</f>
        <v>2750</v>
      </c>
      <c r="H85" s="6">
        <f>G85</f>
        <v>2750</v>
      </c>
      <c r="I85" s="6">
        <f>H85</f>
        <v>2750</v>
      </c>
      <c r="J85" s="6">
        <f>I85</f>
        <v>2750</v>
      </c>
      <c r="K85" s="6">
        <f>J85</f>
        <v>2750</v>
      </c>
      <c r="L85" s="6">
        <f>K85</f>
        <v>2750</v>
      </c>
      <c r="M85" s="6">
        <f>L85</f>
        <v>2750</v>
      </c>
      <c r="N85" s="6">
        <f>M85</f>
        <v>2750</v>
      </c>
      <c r="O85" s="6">
        <f>N85</f>
        <v>2750</v>
      </c>
      <c r="P85" s="6">
        <v>0</v>
      </c>
      <c r="Q85" s="6">
        <v>0</v>
      </c>
      <c r="R85" s="6">
        <f>ROUND(SUM(F85:Q85),5)</f>
        <v>27500</v>
      </c>
    </row>
    <row r="86" ht="15" customHeight="1">
      <c r="A86" s="4"/>
      <c r="B86" s="4"/>
      <c r="C86" s="4"/>
      <c r="D86" s="4"/>
      <c r="E86" t="s" s="4">
        <v>97</v>
      </c>
      <c r="F86" s="6">
        <v>10000</v>
      </c>
      <c r="G86" s="6">
        <f>F86</f>
        <v>10000</v>
      </c>
      <c r="H86" s="6">
        <f>G86</f>
        <v>10000</v>
      </c>
      <c r="I86" s="6">
        <f>H86</f>
        <v>10000</v>
      </c>
      <c r="J86" s="6">
        <f>I86</f>
        <v>10000</v>
      </c>
      <c r="K86" s="6">
        <f>J86</f>
        <v>10000</v>
      </c>
      <c r="L86" s="6">
        <f>K86</f>
        <v>10000</v>
      </c>
      <c r="M86" s="6">
        <f>L86</f>
        <v>10000</v>
      </c>
      <c r="N86" s="6">
        <f>M86</f>
        <v>10000</v>
      </c>
      <c r="O86" s="6">
        <f>N86</f>
        <v>10000</v>
      </c>
      <c r="P86" s="6">
        <f>O86</f>
        <v>10000</v>
      </c>
      <c r="Q86" s="6">
        <f>P86</f>
        <v>10000</v>
      </c>
      <c r="R86" s="6">
        <f>ROUND(SUM(F86:Q86),5)</f>
        <v>120000</v>
      </c>
    </row>
    <row r="87" ht="15" customHeight="1">
      <c r="A87" s="4"/>
      <c r="B87" s="4"/>
      <c r="C87" s="4"/>
      <c r="D87" s="4"/>
      <c r="E87" t="s" s="4">
        <v>98</v>
      </c>
      <c r="F87" s="6">
        <v>2500</v>
      </c>
      <c r="G87" s="6">
        <f>F87</f>
        <v>2500</v>
      </c>
      <c r="H87" s="6">
        <f>G87</f>
        <v>2500</v>
      </c>
      <c r="I87" s="6">
        <f>H87</f>
        <v>2500</v>
      </c>
      <c r="J87" s="6">
        <f>I87</f>
        <v>2500</v>
      </c>
      <c r="K87" s="6">
        <f>J87</f>
        <v>2500</v>
      </c>
      <c r="L87" s="6">
        <f>K87</f>
        <v>2500</v>
      </c>
      <c r="M87" s="6">
        <f>L87</f>
        <v>2500</v>
      </c>
      <c r="N87" s="6">
        <f>M87</f>
        <v>2500</v>
      </c>
      <c r="O87" s="6">
        <f>N87</f>
        <v>2500</v>
      </c>
      <c r="P87" s="6">
        <f>O87</f>
        <v>2500</v>
      </c>
      <c r="Q87" s="6">
        <f>P87</f>
        <v>2500</v>
      </c>
      <c r="R87" s="6">
        <f>ROUND(SUM(F87:Q87),5)</f>
        <v>30000</v>
      </c>
    </row>
    <row r="88" ht="15" customHeight="1">
      <c r="A88" s="4"/>
      <c r="B88" s="4"/>
      <c r="C88" s="4"/>
      <c r="D88" s="4"/>
      <c r="E88" t="s" s="4">
        <v>99</v>
      </c>
      <c r="F88" s="6">
        <v>0</v>
      </c>
      <c r="G88" s="6">
        <v>5500</v>
      </c>
      <c r="H88" s="6">
        <f>G88</f>
        <v>5500</v>
      </c>
      <c r="I88" s="6">
        <f>H88</f>
        <v>5500</v>
      </c>
      <c r="J88" s="6">
        <f>I88</f>
        <v>5500</v>
      </c>
      <c r="K88" s="6">
        <f>J88</f>
        <v>5500</v>
      </c>
      <c r="L88" s="6">
        <f>K88</f>
        <v>5500</v>
      </c>
      <c r="M88" s="6">
        <f>L88</f>
        <v>5500</v>
      </c>
      <c r="N88" s="6">
        <f>M88</f>
        <v>5500</v>
      </c>
      <c r="O88" s="6">
        <f>N88</f>
        <v>5500</v>
      </c>
      <c r="P88" s="6">
        <f>O88</f>
        <v>5500</v>
      </c>
      <c r="Q88" s="6">
        <v>0</v>
      </c>
      <c r="R88" s="6">
        <f>ROUND(SUM(F88:Q88),5)</f>
        <v>55000</v>
      </c>
    </row>
    <row r="89" ht="15.75" customHeight="1">
      <c r="A89" s="4"/>
      <c r="B89" s="4"/>
      <c r="C89" s="4"/>
      <c r="D89" s="4"/>
      <c r="E89" t="s" s="4">
        <v>100</v>
      </c>
      <c r="F89" s="7">
        <v>50</v>
      </c>
      <c r="G89" s="7">
        <v>50</v>
      </c>
      <c r="H89" s="7">
        <v>300</v>
      </c>
      <c r="I89" s="7">
        <v>50</v>
      </c>
      <c r="J89" s="7">
        <v>50</v>
      </c>
      <c r="K89" s="7">
        <v>50</v>
      </c>
      <c r="L89" s="7">
        <v>50</v>
      </c>
      <c r="M89" s="7">
        <v>0</v>
      </c>
      <c r="N89" s="7">
        <v>7949.79</v>
      </c>
      <c r="O89" s="7">
        <v>0</v>
      </c>
      <c r="P89" s="7">
        <v>0</v>
      </c>
      <c r="Q89" s="7">
        <v>185</v>
      </c>
      <c r="R89" s="7">
        <f>ROUND(SUM(F89:Q89),5)</f>
        <v>8734.790000000001</v>
      </c>
    </row>
    <row r="90" ht="15" customHeight="1">
      <c r="A90" s="4"/>
      <c r="B90" s="4"/>
      <c r="C90" s="4"/>
      <c r="D90" t="s" s="4">
        <v>101</v>
      </c>
      <c r="E90" s="4"/>
      <c r="F90" s="8">
        <f>ROUND(SUM(F83:F89),5)</f>
        <v>16614.5</v>
      </c>
      <c r="G90" s="8">
        <f>ROUND(SUM(G83:G89),5)</f>
        <v>22114.5</v>
      </c>
      <c r="H90" s="8">
        <f>ROUND(SUM(H83:H89),5)</f>
        <v>22364.5</v>
      </c>
      <c r="I90" s="8">
        <f>ROUND(SUM(I83:I89),5)</f>
        <v>22114.5</v>
      </c>
      <c r="J90" s="8">
        <f>ROUND(SUM(J83:J89),5)</f>
        <v>22114.5</v>
      </c>
      <c r="K90" s="8">
        <f>ROUND(SUM(K83:K89),5)</f>
        <v>22114.5</v>
      </c>
      <c r="L90" s="8">
        <f>ROUND(SUM(L83:L89),5)</f>
        <v>22114.5</v>
      </c>
      <c r="M90" s="8">
        <f>ROUND(SUM(M83:M89),5)</f>
        <v>22064.5</v>
      </c>
      <c r="N90" s="8">
        <f>ROUND(SUM(N83:N89),5)</f>
        <v>30014.29</v>
      </c>
      <c r="O90" s="8">
        <f>ROUND(SUM(O83:O89),5)</f>
        <v>22064.5</v>
      </c>
      <c r="P90" s="8">
        <f>ROUND(SUM(P83:P89),5)</f>
        <v>19314.5</v>
      </c>
      <c r="Q90" s="8">
        <f>ROUND(SUM(Q83:Q89),5)</f>
        <v>13999.5</v>
      </c>
      <c r="R90" s="8">
        <f>ROUND(SUM(F90:Q90),5)</f>
        <v>257008.79</v>
      </c>
    </row>
    <row r="91" ht="15" customHeight="1">
      <c r="A91" s="4"/>
      <c r="B91" s="4"/>
      <c r="C91" s="4"/>
      <c r="D91" t="s" s="4">
        <v>102</v>
      </c>
      <c r="E91" s="4"/>
      <c r="F91" s="6"/>
      <c r="G91" s="6"/>
      <c r="H91" s="6"/>
      <c r="I91" s="6"/>
      <c r="J91" s="6"/>
      <c r="K91" s="6"/>
      <c r="L91" s="6"/>
      <c r="M91" s="6"/>
      <c r="N91" s="6"/>
      <c r="O91" s="6"/>
      <c r="P91" s="6"/>
      <c r="Q91" s="6"/>
      <c r="R91" s="6"/>
    </row>
    <row r="92" ht="15" customHeight="1">
      <c r="A92" s="4"/>
      <c r="B92" s="4"/>
      <c r="C92" s="4"/>
      <c r="D92" s="4"/>
      <c r="E92" t="s" s="4">
        <v>103</v>
      </c>
      <c r="F92" s="6">
        <v>450</v>
      </c>
      <c r="G92" s="6">
        <f>F92</f>
        <v>450</v>
      </c>
      <c r="H92" s="6">
        <f>G92</f>
        <v>450</v>
      </c>
      <c r="I92" s="6">
        <f>H92</f>
        <v>450</v>
      </c>
      <c r="J92" s="6">
        <f>I92</f>
        <v>450</v>
      </c>
      <c r="K92" s="6">
        <f>J92</f>
        <v>450</v>
      </c>
      <c r="L92" s="6">
        <f>K92</f>
        <v>450</v>
      </c>
      <c r="M92" s="6">
        <f>L92</f>
        <v>450</v>
      </c>
      <c r="N92" s="6">
        <f>M92</f>
        <v>450</v>
      </c>
      <c r="O92" s="6">
        <f>N92</f>
        <v>450</v>
      </c>
      <c r="P92" s="6">
        <f>O92</f>
        <v>450</v>
      </c>
      <c r="Q92" s="6">
        <f>P92</f>
        <v>450</v>
      </c>
      <c r="R92" s="6">
        <f>ROUND(SUM(F92:Q92),5)</f>
        <v>5400</v>
      </c>
    </row>
    <row r="93" ht="15.75" customHeight="1">
      <c r="A93" s="4"/>
      <c r="B93" s="4"/>
      <c r="C93" s="4"/>
      <c r="D93" s="4"/>
      <c r="E93" t="s" s="4">
        <v>104</v>
      </c>
      <c r="F93" s="7">
        <v>0</v>
      </c>
      <c r="G93" s="7">
        <v>4000</v>
      </c>
      <c r="H93" s="7">
        <v>2000</v>
      </c>
      <c r="I93" s="7">
        <v>1000</v>
      </c>
      <c r="J93" s="7">
        <v>1000</v>
      </c>
      <c r="K93" s="7">
        <v>0</v>
      </c>
      <c r="L93" s="7">
        <v>1000</v>
      </c>
      <c r="M93" s="7">
        <v>1500</v>
      </c>
      <c r="N93" s="7">
        <v>0</v>
      </c>
      <c r="O93" s="7">
        <v>1500</v>
      </c>
      <c r="P93" s="7">
        <v>1000</v>
      </c>
      <c r="Q93" s="7">
        <v>2000</v>
      </c>
      <c r="R93" s="7">
        <f>ROUND(SUM(F93:Q93),5)</f>
        <v>15000</v>
      </c>
    </row>
    <row r="94" ht="15.75" customHeight="1">
      <c r="A94" s="4"/>
      <c r="B94" s="4"/>
      <c r="C94" s="4"/>
      <c r="D94" t="s" s="4">
        <v>105</v>
      </c>
      <c r="E94" s="4"/>
      <c r="F94" s="9">
        <f>ROUND(SUM(F91:F93),5)</f>
        <v>450</v>
      </c>
      <c r="G94" s="9">
        <f>ROUND(SUM(G91:G93),5)</f>
        <v>4450</v>
      </c>
      <c r="H94" s="9">
        <f>ROUND(SUM(H91:H93),5)</f>
        <v>2450</v>
      </c>
      <c r="I94" s="9">
        <f>ROUND(SUM(I91:I93),5)</f>
        <v>1450</v>
      </c>
      <c r="J94" s="9">
        <f>ROUND(SUM(J91:J93),5)</f>
        <v>1450</v>
      </c>
      <c r="K94" s="9">
        <f>ROUND(SUM(K91:K93),5)</f>
        <v>450</v>
      </c>
      <c r="L94" s="9">
        <f>ROUND(SUM(L91:L93),5)</f>
        <v>1450</v>
      </c>
      <c r="M94" s="9">
        <f>ROUND(SUM(M91:M93),5)</f>
        <v>1950</v>
      </c>
      <c r="N94" s="9">
        <f>ROUND(SUM(N91:N93),5)</f>
        <v>450</v>
      </c>
      <c r="O94" s="9">
        <f>ROUND(SUM(O91:O93),5)</f>
        <v>1950</v>
      </c>
      <c r="P94" s="9">
        <f>ROUND(SUM(P91:P93),5)</f>
        <v>1450</v>
      </c>
      <c r="Q94" s="9">
        <f>ROUND(SUM(Q91:Q93),5)</f>
        <v>2450</v>
      </c>
      <c r="R94" s="9">
        <f>ROUND(SUM(F94:Q94),5)</f>
        <v>20400</v>
      </c>
    </row>
    <row r="95" ht="15" customHeight="1">
      <c r="A95" s="4"/>
      <c r="B95" s="4"/>
      <c r="C95" t="s" s="4">
        <v>106</v>
      </c>
      <c r="D95" s="4"/>
      <c r="E95" s="4"/>
      <c r="F95" s="8">
        <f>ROUND(F41+F50+SUM(F54:F54)+F57+F60+F63+F76+F79+F82+F90+F94,5)</f>
        <v>66309.64917</v>
      </c>
      <c r="G95" s="8">
        <f>ROUND(G41+G50+SUM(G54:G54)+G57+G60+G63+G76+G79+G82+G90+G94,5)</f>
        <v>97375.49917</v>
      </c>
      <c r="H95" s="8">
        <f>ROUND(H41+H50+SUM(H54:H54)+H57+H60+H63+H76+H79+H82+H90+H94,5)</f>
        <v>96375.49917</v>
      </c>
      <c r="I95" s="8">
        <f>ROUND(I41+I50+SUM(I54:I54)+I57+I60+I63+I76+I79+I82+I90+I94,5)</f>
        <v>94275.49917</v>
      </c>
      <c r="J95" s="8">
        <f>ROUND(J41+J50+SUM(J54:J54)+J57+J60+J63+J76+J79+J82+J90+J94,5)</f>
        <v>101950.49917</v>
      </c>
      <c r="K95" s="8">
        <f>ROUND(K41+K50+SUM(K54:K54)+K57+K60+K63+K76+K79+K82+K90+K94,5)</f>
        <v>102675.49917</v>
      </c>
      <c r="L95" s="8">
        <f>ROUND(L41+L50+SUM(L54:L54)+L57+L60+L63+L76+L79+L82+L90+L94,5)</f>
        <v>97100.49917</v>
      </c>
      <c r="M95" s="8">
        <f>ROUND(M41+M50+SUM(M54:M54)+M57+M60+M63+M76+M79+M82+M90+M94,5)</f>
        <v>94150.49917</v>
      </c>
      <c r="N95" s="8">
        <f>ROUND(N41+N50+SUM(N54:N54)+N57+N60+N63+N76+N79+N82+N90+N94,5)</f>
        <v>100725.28917</v>
      </c>
      <c r="O95" s="8">
        <f>ROUND(O41+O50+SUM(O54:O54)+O57+O60+O63+O76+O79+O82+O90+O94,5)</f>
        <v>98725.49917</v>
      </c>
      <c r="P95" s="8">
        <f>ROUND(P41+P50+SUM(P54:P54)+P57+P60+P63+P76+P79+P82+P90+P94,5)</f>
        <v>92875.49917</v>
      </c>
      <c r="Q95" s="8">
        <f>ROUND(Q41+Q50+SUM(Q54:Q54)+Q57+Q60+Q63+Q76+Q79+Q82+Q90+Q94,5)</f>
        <v>77880.49917</v>
      </c>
      <c r="R95" s="8">
        <f>ROUND(SUM(F95:Q95),5)</f>
        <v>1120419.93004</v>
      </c>
    </row>
    <row r="96" ht="15" customHeight="1">
      <c r="A96" s="4"/>
      <c r="B96" s="4"/>
      <c r="C96" t="s" s="4">
        <v>107</v>
      </c>
      <c r="D96" s="4"/>
      <c r="E96" s="4"/>
      <c r="F96" s="6"/>
      <c r="G96" s="6"/>
      <c r="H96" s="6"/>
      <c r="I96" s="6"/>
      <c r="J96" s="6"/>
      <c r="K96" s="6"/>
      <c r="L96" s="6"/>
      <c r="M96" s="6"/>
      <c r="N96" s="6"/>
      <c r="O96" s="6"/>
      <c r="P96" s="6"/>
      <c r="Q96" s="6"/>
      <c r="R96" s="6"/>
    </row>
    <row r="97" ht="15" customHeight="1">
      <c r="A97" s="4"/>
      <c r="B97" s="4"/>
      <c r="C97" s="4"/>
      <c r="D97" t="s" s="4">
        <v>108</v>
      </c>
      <c r="E97" s="4"/>
      <c r="F97" s="6"/>
      <c r="G97" s="6"/>
      <c r="H97" s="6"/>
      <c r="I97" s="6"/>
      <c r="J97" s="6"/>
      <c r="K97" s="6"/>
      <c r="L97" s="6"/>
      <c r="M97" s="6"/>
      <c r="N97" s="6"/>
      <c r="O97" s="6"/>
      <c r="P97" s="6"/>
      <c r="Q97" s="6"/>
      <c r="R97" s="6"/>
    </row>
    <row r="98" ht="15.75" customHeight="1">
      <c r="A98" s="4"/>
      <c r="B98" s="4"/>
      <c r="C98" s="4"/>
      <c r="D98" s="4"/>
      <c r="E98" t="s" s="4">
        <v>109</v>
      </c>
      <c r="F98" s="7">
        <v>0</v>
      </c>
      <c r="G98" s="7">
        <f>G27</f>
        <v>13000</v>
      </c>
      <c r="H98" s="7">
        <f>H27</f>
        <v>13000</v>
      </c>
      <c r="I98" s="7">
        <f>I27</f>
        <v>13000</v>
      </c>
      <c r="J98" s="7">
        <f>J27</f>
        <v>13000</v>
      </c>
      <c r="K98" s="7">
        <f>K27</f>
        <v>13000</v>
      </c>
      <c r="L98" s="7">
        <f>L27</f>
        <v>13000</v>
      </c>
      <c r="M98" s="7">
        <f>M27</f>
        <v>13000</v>
      </c>
      <c r="N98" s="7">
        <f>N27</f>
        <v>13000</v>
      </c>
      <c r="O98" s="7">
        <f>O27</f>
        <v>13000</v>
      </c>
      <c r="P98" s="7">
        <f>P27</f>
        <v>13000</v>
      </c>
      <c r="Q98" s="7">
        <v>0</v>
      </c>
      <c r="R98" s="7">
        <f>ROUND(SUM(F98:Q98),5)</f>
        <v>130000</v>
      </c>
    </row>
    <row r="99" ht="15.75" customHeight="1">
      <c r="A99" s="4"/>
      <c r="B99" s="4"/>
      <c r="C99" s="4"/>
      <c r="D99" t="s" s="4">
        <v>110</v>
      </c>
      <c r="E99" s="4"/>
      <c r="F99" s="9">
        <f>ROUND(SUM(F97:F98),5)</f>
        <v>0</v>
      </c>
      <c r="G99" s="9">
        <f>ROUND(SUM(G97:G98),5)</f>
        <v>13000</v>
      </c>
      <c r="H99" s="9">
        <f>ROUND(SUM(H97:H98),5)</f>
        <v>13000</v>
      </c>
      <c r="I99" s="9">
        <f>ROUND(SUM(I97:I98),5)</f>
        <v>13000</v>
      </c>
      <c r="J99" s="9">
        <f>ROUND(SUM(J97:J98),5)</f>
        <v>13000</v>
      </c>
      <c r="K99" s="9">
        <f>ROUND(SUM(K97:K98),5)</f>
        <v>13000</v>
      </c>
      <c r="L99" s="9">
        <f>ROUND(SUM(L97:L98),5)</f>
        <v>13000</v>
      </c>
      <c r="M99" s="9">
        <f>ROUND(SUM(M97:M98),5)</f>
        <v>13000</v>
      </c>
      <c r="N99" s="9">
        <f>ROUND(SUM(N97:N98),5)</f>
        <v>13000</v>
      </c>
      <c r="O99" s="9">
        <f>ROUND(SUM(O97:O98),5)</f>
        <v>13000</v>
      </c>
      <c r="P99" s="9">
        <f>ROUND(SUM(P97:P98),5)</f>
        <v>13000</v>
      </c>
      <c r="Q99" s="9">
        <f>ROUND(SUM(Q97:Q98),5)</f>
        <v>0</v>
      </c>
      <c r="R99" s="9">
        <f>ROUND(SUM(F99:Q99),5)</f>
        <v>130000</v>
      </c>
    </row>
    <row r="100" ht="15.75" customHeight="1">
      <c r="A100" s="4"/>
      <c r="B100" s="4"/>
      <c r="C100" t="s" s="4">
        <v>111</v>
      </c>
      <c r="D100" s="4"/>
      <c r="E100" s="4"/>
      <c r="F100" s="9">
        <f>ROUND(F96+F99,5)</f>
        <v>0</v>
      </c>
      <c r="G100" s="9">
        <f>ROUND(G96+G99,5)</f>
        <v>13000</v>
      </c>
      <c r="H100" s="9">
        <f>ROUND(H96+H99,5)</f>
        <v>13000</v>
      </c>
      <c r="I100" s="9">
        <f>ROUND(I96+I99,5)</f>
        <v>13000</v>
      </c>
      <c r="J100" s="9">
        <f>ROUND(J96+J99,5)</f>
        <v>13000</v>
      </c>
      <c r="K100" s="9">
        <f>ROUND(K96+K99,5)</f>
        <v>13000</v>
      </c>
      <c r="L100" s="9">
        <f>ROUND(L96+L99,5)</f>
        <v>13000</v>
      </c>
      <c r="M100" s="9">
        <f>ROUND(M96+M99,5)</f>
        <v>13000</v>
      </c>
      <c r="N100" s="9">
        <f>ROUND(N96+N99,5)</f>
        <v>13000</v>
      </c>
      <c r="O100" s="9">
        <f>ROUND(O96+O99,5)</f>
        <v>13000</v>
      </c>
      <c r="P100" s="9">
        <f>ROUND(P96+P99,5)</f>
        <v>13000</v>
      </c>
      <c r="Q100" s="9">
        <f>ROUND(Q96+Q99,5)</f>
        <v>0</v>
      </c>
      <c r="R100" s="9">
        <f>ROUND(SUM(F100:Q100),5)</f>
        <v>130000</v>
      </c>
    </row>
    <row r="101" ht="15.75" customHeight="1">
      <c r="A101" s="4"/>
      <c r="B101" t="s" s="4">
        <v>112</v>
      </c>
      <c r="C101" s="4"/>
      <c r="D101" s="4"/>
      <c r="E101" s="4"/>
      <c r="F101" s="9">
        <f>ROUND(F40+F95+F100,5)</f>
        <v>66309.64917</v>
      </c>
      <c r="G101" s="9">
        <f>ROUND(G40+G95+G100,5)</f>
        <v>110375.49917</v>
      </c>
      <c r="H101" s="9">
        <f>ROUND(H40+H95+H100,5)</f>
        <v>109375.49917</v>
      </c>
      <c r="I101" s="9">
        <f>ROUND(I40+I95+I100,5)</f>
        <v>107275.49917</v>
      </c>
      <c r="J101" s="9">
        <f>ROUND(J40+J95+J100,5)</f>
        <v>114950.49917</v>
      </c>
      <c r="K101" s="9">
        <f>ROUND(K40+K95+K100,5)</f>
        <v>115675.49917</v>
      </c>
      <c r="L101" s="9">
        <f>ROUND(L40+L95+L100,5)</f>
        <v>110100.49917</v>
      </c>
      <c r="M101" s="9">
        <f>ROUND(M40+M95+M100,5)</f>
        <v>107150.49917</v>
      </c>
      <c r="N101" s="9">
        <f>ROUND(N40+N95+N100,5)</f>
        <v>113725.28917</v>
      </c>
      <c r="O101" s="9">
        <f>ROUND(O40+O95+O100,5)</f>
        <v>111725.49917</v>
      </c>
      <c r="P101" s="9">
        <f>ROUND(P40+P95+P100,5)</f>
        <v>105875.49917</v>
      </c>
      <c r="Q101" s="9">
        <f>ROUND(Q40+Q95+Q100,5)</f>
        <v>77880.49917</v>
      </c>
      <c r="R101" s="9">
        <f>ROUND(SUM(F101:Q101),5)</f>
        <v>1250419.93004</v>
      </c>
    </row>
    <row r="102" ht="12" customHeight="1">
      <c r="A102" t="s" s="4">
        <v>113</v>
      </c>
      <c r="B102" s="4"/>
      <c r="C102" s="4"/>
      <c r="D102" s="4"/>
      <c r="E102" s="4"/>
      <c r="F102" s="10">
        <f>ROUND(F39-F101,5)</f>
        <v>10513.2675</v>
      </c>
      <c r="G102" s="10">
        <f>ROUND(G39-G101,5)</f>
        <v>-2352.5825</v>
      </c>
      <c r="H102" s="10">
        <f>ROUND(H39-H101,5)</f>
        <v>3647.4175</v>
      </c>
      <c r="I102" s="10">
        <f>ROUND(I39-I101,5)</f>
        <v>747.4175</v>
      </c>
      <c r="J102" s="10">
        <f>ROUND(J39-J101,5)</f>
        <v>-6427.5825</v>
      </c>
      <c r="K102" s="10">
        <f>ROUND(K39-K101,5)</f>
        <v>-2652.5825</v>
      </c>
      <c r="L102" s="10">
        <f>ROUND(L39-L101,5)</f>
        <v>-1877.5825</v>
      </c>
      <c r="M102" s="10">
        <f>ROUND(M39-M101,5)</f>
        <v>872.4175</v>
      </c>
      <c r="N102" s="10">
        <f>ROUND(N39-N101,5)</f>
        <v>-502.3725</v>
      </c>
      <c r="O102" s="10">
        <f>ROUND(O39-O101,5)</f>
        <v>-3702.5825</v>
      </c>
      <c r="P102" s="10">
        <f>ROUND(P39-P101,5)</f>
        <v>2147.4175</v>
      </c>
      <c r="Q102" s="10">
        <f>ROUND(Q39-Q101,5)</f>
        <v>1942.4175</v>
      </c>
      <c r="R102" s="10">
        <f>ROUND(SUM(F102:Q102),5)</f>
        <v>2355.07</v>
      </c>
    </row>
  </sheetData>
  <pageMargins left="0.7" right="0.7" top="0.75" bottom="0.75" header="0.1" footer="0.3"/>
  <pageSetup firstPageNumber="1" fitToHeight="1" fitToWidth="1" scale="100" useFirstPageNumber="0" orientation="portrait" pageOrder="downThenOver"/>
  <headerFooter>
    <oddFooter>&amp;R&amp;"Calibri,Regular"&amp;11&amp;K000000&amp;"Arial,Bold"&amp;8&amp;P of &amp;N</oddFooter>
  </headerFooter>
</worksheet>
</file>

<file path=xl/worksheets/sheet2.xml><?xml version="1.0" encoding="utf-8"?>
<worksheet xmlns:r="http://schemas.openxmlformats.org/officeDocument/2006/relationships" xmlns="http://schemas.openxmlformats.org/spreadsheetml/2006/main">
  <dimension ref="A1:I115"/>
  <sheetViews>
    <sheetView workbookViewId="0" showGridLines="0" defaultGridColor="1"/>
  </sheetViews>
  <sheetFormatPr defaultColWidth="8.83333" defaultRowHeight="15" customHeight="1" outlineLevelRow="0" outlineLevelCol="0"/>
  <cols>
    <col min="1" max="1" width="10.3516" style="11" customWidth="1"/>
    <col min="2" max="2" width="34.3516" style="11" customWidth="1"/>
    <col min="3" max="3" width="16.5" style="11" customWidth="1"/>
    <col min="4" max="4" width="6.67188" style="11" customWidth="1"/>
    <col min="5" max="5" width="14.5" style="11" customWidth="1"/>
    <col min="6" max="6" width="11" style="11" customWidth="1"/>
    <col min="7" max="7" width="15.5" style="11" customWidth="1"/>
    <col min="8" max="8" width="23.6719" style="11" customWidth="1"/>
    <col min="9" max="9" width="29.1719" style="11" customWidth="1"/>
    <col min="10" max="256" width="8.85156" style="11" customWidth="1"/>
  </cols>
  <sheetData>
    <row r="1" ht="16.5" customHeight="1">
      <c r="A1" s="12">
        <v>29</v>
      </c>
      <c r="B1" t="s" s="13">
        <v>114</v>
      </c>
      <c r="C1" s="14"/>
      <c r="D1" s="14"/>
      <c r="E1" s="14"/>
      <c r="F1" s="14"/>
      <c r="G1" s="14"/>
      <c r="H1" s="14"/>
      <c r="I1" s="15"/>
    </row>
    <row r="2" ht="20.25" customHeight="1">
      <c r="A2" t="s" s="16">
        <v>115</v>
      </c>
      <c r="B2" s="17"/>
      <c r="C2" s="17"/>
      <c r="D2" s="17"/>
      <c r="E2" s="17"/>
      <c r="F2" s="17"/>
      <c r="G2" s="17"/>
      <c r="H2" s="17"/>
      <c r="I2" s="18"/>
    </row>
    <row r="3" ht="18.75" customHeight="1">
      <c r="A3" t="s" s="19">
        <v>116</v>
      </c>
      <c r="B3" s="20"/>
      <c r="C3" s="20"/>
      <c r="D3" s="20"/>
      <c r="E3" s="20"/>
      <c r="F3" s="20"/>
      <c r="G3" s="20"/>
      <c r="H3" s="20"/>
      <c r="I3" s="21"/>
    </row>
    <row r="4" ht="15.75" customHeight="1">
      <c r="A4" t="s" s="22">
        <v>117</v>
      </c>
      <c r="B4" s="23"/>
      <c r="C4" t="s" s="24">
        <v>118</v>
      </c>
      <c r="D4" s="25"/>
      <c r="E4" s="26"/>
      <c r="F4" s="26"/>
      <c r="G4" s="26"/>
      <c r="H4" s="26"/>
      <c r="I4" s="27"/>
    </row>
    <row r="5" ht="15.75" customHeight="1">
      <c r="A5" t="s" s="22">
        <v>119</v>
      </c>
      <c r="B5" s="23"/>
      <c r="C5" s="23"/>
      <c r="D5" s="23"/>
      <c r="E5" s="23"/>
      <c r="F5" s="23"/>
      <c r="G5" s="23"/>
      <c r="H5" s="23"/>
      <c r="I5" s="27"/>
    </row>
    <row r="6" ht="15.75" customHeight="1">
      <c r="A6" t="s" s="28">
        <v>120</v>
      </c>
      <c r="B6" s="29"/>
      <c r="C6" s="30">
        <v>4372.91</v>
      </c>
      <c r="D6" s="30"/>
      <c r="E6" t="s" s="31">
        <v>121</v>
      </c>
      <c r="F6" s="32"/>
      <c r="G6" s="33">
        <v>1.0047</v>
      </c>
      <c r="H6" s="33"/>
      <c r="I6" s="15"/>
    </row>
    <row r="7" ht="15.75" customHeight="1">
      <c r="A7" s="29"/>
      <c r="B7" s="29"/>
      <c r="C7" s="34"/>
      <c r="D7" s="34"/>
      <c r="E7" s="35"/>
      <c r="F7" s="35"/>
      <c r="G7" s="36"/>
      <c r="H7" t="s" s="37">
        <v>122</v>
      </c>
      <c r="I7" s="15"/>
    </row>
    <row r="8" ht="15.75" customHeight="1">
      <c r="A8" s="29"/>
      <c r="B8" s="29"/>
      <c r="C8" s="34"/>
      <c r="D8" s="34"/>
      <c r="E8" t="s" s="37">
        <v>123</v>
      </c>
      <c r="F8" s="38"/>
      <c r="G8" t="s" s="37">
        <v>124</v>
      </c>
      <c r="H8" t="s" s="37">
        <v>125</v>
      </c>
      <c r="I8" s="15"/>
    </row>
    <row r="9" ht="15.75" customHeight="1">
      <c r="A9" t="s" s="39">
        <v>123</v>
      </c>
      <c r="B9" s="40"/>
      <c r="C9" t="s" s="41">
        <v>126</v>
      </c>
      <c r="D9" s="42"/>
      <c r="E9" t="s" s="43">
        <v>127</v>
      </c>
      <c r="F9" s="44"/>
      <c r="G9" t="s" s="43">
        <v>128</v>
      </c>
      <c r="H9" t="s" s="43">
        <v>129</v>
      </c>
      <c r="I9" s="15"/>
    </row>
    <row r="10" ht="15.75" customHeight="1">
      <c r="A10" t="s" s="45">
        <v>130</v>
      </c>
      <c r="B10" s="46"/>
      <c r="C10" t="s" s="47">
        <v>131</v>
      </c>
      <c r="D10" s="48"/>
      <c r="E10" t="s" s="45">
        <v>132</v>
      </c>
      <c r="F10" s="49"/>
      <c r="G10" t="s" s="45">
        <v>133</v>
      </c>
      <c r="H10" t="s" s="45">
        <v>134</v>
      </c>
      <c r="I10" s="15"/>
    </row>
    <row r="11" ht="15.75" customHeight="1">
      <c r="A11" t="s" s="50">
        <v>135</v>
      </c>
      <c r="B11" s="51"/>
      <c r="C11" s="52">
        <v>38</v>
      </c>
      <c r="D11" s="52"/>
      <c r="E11" s="53">
        <v>1.126</v>
      </c>
      <c r="F11" s="54"/>
      <c r="G11" s="55">
        <f>ROUND(C11*E11,4)</f>
        <v>42.788</v>
      </c>
      <c r="H11" s="56">
        <f>ROUND(ROUND(G11*$C$6,4)*($G$6),0)</f>
        <v>187987</v>
      </c>
      <c r="I11" s="15"/>
    </row>
    <row r="12" ht="15.75" customHeight="1">
      <c r="A12" t="s" s="22">
        <v>136</v>
      </c>
      <c r="B12" s="57"/>
      <c r="C12" s="52">
        <v>15</v>
      </c>
      <c r="D12" s="52"/>
      <c r="E12" s="58">
        <v>1.126</v>
      </c>
      <c r="F12" s="59"/>
      <c r="G12" s="55">
        <f>ROUND(C12*E12,4)</f>
        <v>16.89</v>
      </c>
      <c r="H12" s="56">
        <f>ROUND(ROUND(G12*$C$6,4)*($G$6),0)</f>
        <v>74206</v>
      </c>
      <c r="I12" s="15"/>
    </row>
    <row r="13" ht="15.75" customHeight="1">
      <c r="A13" t="s" s="22">
        <v>137</v>
      </c>
      <c r="B13" s="57"/>
      <c r="C13" s="52">
        <v>38</v>
      </c>
      <c r="D13" s="52"/>
      <c r="E13" s="58">
        <v>1</v>
      </c>
      <c r="F13" s="59"/>
      <c r="G13" s="55">
        <f>ROUND(C13*E13,4)</f>
        <v>38</v>
      </c>
      <c r="H13" s="56">
        <f>ROUND(ROUND(G13*$C$6,4)*($G$6),0)</f>
        <v>166952</v>
      </c>
      <c r="I13" s="15"/>
    </row>
    <row r="14" ht="15.75" customHeight="1">
      <c r="A14" t="s" s="22">
        <v>138</v>
      </c>
      <c r="B14" s="57"/>
      <c r="C14" s="52">
        <v>11</v>
      </c>
      <c r="D14" s="52"/>
      <c r="E14" s="58">
        <v>1</v>
      </c>
      <c r="F14" s="59"/>
      <c r="G14" s="55">
        <f>ROUND(C14*E14,4)</f>
        <v>11</v>
      </c>
      <c r="H14" s="56">
        <f>ROUND(ROUND(G14*$C$6,4)*($G$6),0)</f>
        <v>48328</v>
      </c>
      <c r="I14" s="15"/>
    </row>
    <row r="15" ht="15.75" customHeight="1">
      <c r="A15" t="s" s="22">
        <v>139</v>
      </c>
      <c r="B15" s="57"/>
      <c r="C15" s="52"/>
      <c r="D15" s="52"/>
      <c r="E15" s="58">
        <v>1.01</v>
      </c>
      <c r="F15" s="59"/>
      <c r="G15" s="55">
        <f>ROUND(C15*E15,4)</f>
        <v>0</v>
      </c>
      <c r="H15" s="56">
        <f>ROUND(ROUND(G15*$C$6,4)*($G$6),0)</f>
        <v>0</v>
      </c>
      <c r="I15" s="15"/>
    </row>
    <row r="16" ht="15.75" customHeight="1">
      <c r="A16" t="s" s="22">
        <v>140</v>
      </c>
      <c r="B16" s="57"/>
      <c r="C16" s="52"/>
      <c r="D16" s="52"/>
      <c r="E16" s="58">
        <v>1.01</v>
      </c>
      <c r="F16" s="59"/>
      <c r="G16" s="55">
        <f>ROUND(C16*E16,4)</f>
        <v>0</v>
      </c>
      <c r="H16" s="56">
        <f>ROUND(ROUND(G16*$C$6,4)*($G$6),0)</f>
        <v>0</v>
      </c>
      <c r="I16" s="15"/>
    </row>
    <row r="17" ht="15.75" customHeight="1">
      <c r="A17" t="s" s="60">
        <v>141</v>
      </c>
      <c r="B17" s="57"/>
      <c r="C17" s="52"/>
      <c r="D17" s="52"/>
      <c r="E17" s="58">
        <v>3.648</v>
      </c>
      <c r="F17" s="59"/>
      <c r="G17" s="55">
        <f>ROUND(C17*E17,4)</f>
        <v>0</v>
      </c>
      <c r="H17" s="56">
        <f>ROUND(ROUND(G17*$C$6,4)*($G$6),0)</f>
        <v>0</v>
      </c>
      <c r="I17" s="15"/>
    </row>
    <row r="18" ht="15.75" customHeight="1">
      <c r="A18" t="s" s="60">
        <v>142</v>
      </c>
      <c r="B18" s="57"/>
      <c r="C18" s="52"/>
      <c r="D18" s="52"/>
      <c r="E18" s="58">
        <v>3.648</v>
      </c>
      <c r="F18" s="59"/>
      <c r="G18" s="55">
        <f>ROUND(C18*E18,4)</f>
        <v>0</v>
      </c>
      <c r="H18" s="56">
        <f>ROUND(ROUND(G18*$C$6,4)*($G$6),0)</f>
        <v>0</v>
      </c>
      <c r="I18" s="15"/>
    </row>
    <row r="19" ht="15.75" customHeight="1">
      <c r="A19" t="s" s="60">
        <v>143</v>
      </c>
      <c r="B19" s="57"/>
      <c r="C19" s="52"/>
      <c r="D19" s="52"/>
      <c r="E19" s="58">
        <v>3.648</v>
      </c>
      <c r="F19" s="59"/>
      <c r="G19" s="55">
        <f>ROUND(C19*E19,4)</f>
        <v>0</v>
      </c>
      <c r="H19" s="56">
        <f>ROUND(ROUND(G19*$C$6,4)*($G$6),0)</f>
        <v>0</v>
      </c>
      <c r="I19" s="15"/>
    </row>
    <row r="20" ht="15.75" customHeight="1">
      <c r="A20" t="s" s="60">
        <v>144</v>
      </c>
      <c r="B20" s="57"/>
      <c r="C20" s="52"/>
      <c r="D20" s="52"/>
      <c r="E20" s="58">
        <v>5.34</v>
      </c>
      <c r="F20" s="59"/>
      <c r="G20" s="55">
        <f>ROUND(C20*E20,4)</f>
        <v>0</v>
      </c>
      <c r="H20" s="56">
        <f>ROUND(ROUND(G20*$C$6,4)*($G$6),0)</f>
        <v>0</v>
      </c>
      <c r="I20" s="15"/>
    </row>
    <row r="21" ht="15.75" customHeight="1">
      <c r="A21" t="s" s="60">
        <v>145</v>
      </c>
      <c r="B21" s="57"/>
      <c r="C21" s="52"/>
      <c r="D21" s="52"/>
      <c r="E21" s="58">
        <v>5.34</v>
      </c>
      <c r="F21" s="59"/>
      <c r="G21" s="55">
        <f>ROUND(C21*E21,4)</f>
        <v>0</v>
      </c>
      <c r="H21" s="56">
        <f>ROUND(ROUND(G21*$C$6,4)*($G$6),0)</f>
        <v>0</v>
      </c>
      <c r="I21" s="15"/>
    </row>
    <row r="22" ht="15.75" customHeight="1">
      <c r="A22" t="s" s="60">
        <v>146</v>
      </c>
      <c r="B22" s="57"/>
      <c r="C22" s="52"/>
      <c r="D22" s="52"/>
      <c r="E22" s="58">
        <v>5.34</v>
      </c>
      <c r="F22" s="59"/>
      <c r="G22" s="55">
        <f>ROUND(C22*E22,4)</f>
        <v>0</v>
      </c>
      <c r="H22" s="56">
        <f>ROUND(ROUND(G22*$C$6,4)*($G$6),0)</f>
        <v>0</v>
      </c>
      <c r="I22" s="15"/>
    </row>
    <row r="23" ht="15.75" customHeight="1">
      <c r="A23" t="s" s="60">
        <v>147</v>
      </c>
      <c r="B23" s="57"/>
      <c r="C23" s="52">
        <v>8</v>
      </c>
      <c r="D23" s="52"/>
      <c r="E23" s="58">
        <v>1.199</v>
      </c>
      <c r="F23" s="59"/>
      <c r="G23" s="55">
        <f>ROUND(C23*E23,4)</f>
        <v>9.592000000000001</v>
      </c>
      <c r="H23" s="56">
        <f>ROUND(ROUND(G23*$C$6,4)*($G$6),0)</f>
        <v>42142</v>
      </c>
      <c r="I23" s="15"/>
    </row>
    <row r="24" ht="15.75" customHeight="1">
      <c r="A24" t="s" s="60">
        <v>148</v>
      </c>
      <c r="B24" s="57"/>
      <c r="C24" s="52">
        <v>6</v>
      </c>
      <c r="D24" s="52"/>
      <c r="E24" s="58">
        <v>1.199</v>
      </c>
      <c r="F24" s="59"/>
      <c r="G24" s="55">
        <f>ROUND(C24*E24,4)</f>
        <v>7.194</v>
      </c>
      <c r="H24" s="56">
        <f>ROUND(ROUND(G24*$C$6,4)*($G$6),0)</f>
        <v>31607</v>
      </c>
      <c r="I24" s="15"/>
    </row>
    <row r="25" ht="15.75" customHeight="1">
      <c r="A25" t="s" s="60">
        <v>149</v>
      </c>
      <c r="B25" s="57"/>
      <c r="C25" s="52"/>
      <c r="D25" s="52"/>
      <c r="E25" s="58">
        <v>1.199</v>
      </c>
      <c r="F25" s="59"/>
      <c r="G25" s="55">
        <f>ROUND(C25*E25,4)</f>
        <v>0</v>
      </c>
      <c r="H25" s="56">
        <f>ROUND(ROUND(G25*$C$6,4)*($G$6),0)</f>
        <v>0</v>
      </c>
      <c r="I25" s="15"/>
    </row>
    <row r="26" ht="15.75" customHeight="1">
      <c r="A26" t="s" s="61">
        <v>150</v>
      </c>
      <c r="B26" s="62"/>
      <c r="C26" s="52"/>
      <c r="D26" s="52"/>
      <c r="E26" s="63">
        <v>1.01</v>
      </c>
      <c r="F26" s="64"/>
      <c r="G26" s="55">
        <f>ROUND(C26*E26,4)</f>
        <v>0</v>
      </c>
      <c r="H26" s="56">
        <f>ROUND(ROUND(G26*$C$6,4)*($G$6),0)</f>
        <v>0</v>
      </c>
      <c r="I26" s="15"/>
    </row>
    <row r="27" ht="15.75" customHeight="1">
      <c r="A27" t="s" s="65">
        <v>151</v>
      </c>
      <c r="B27" s="66"/>
      <c r="C27" s="67">
        <f>SUM(C11:C26)</f>
        <v>116</v>
      </c>
      <c r="D27" s="67"/>
      <c r="E27" s="68"/>
      <c r="F27" s="68"/>
      <c r="G27" s="69">
        <f>SUM(G11:G26)</f>
        <v>125.464</v>
      </c>
      <c r="H27" s="56">
        <f>SUM(H11:H26)</f>
        <v>551222</v>
      </c>
      <c r="I27" s="15"/>
    </row>
    <row r="28" ht="15.75" customHeight="1">
      <c r="A28" t="s" s="19">
        <v>152</v>
      </c>
      <c r="B28" s="20"/>
      <c r="C28" s="70"/>
      <c r="D28" s="70"/>
      <c r="E28" s="20"/>
      <c r="F28" s="20"/>
      <c r="G28" s="70"/>
      <c r="H28" s="71"/>
      <c r="I28" s="15"/>
    </row>
    <row r="29" ht="47.25" customHeight="1">
      <c r="A29" t="s" s="39">
        <v>153</v>
      </c>
      <c r="B29" s="40"/>
      <c r="C29" t="s" s="41">
        <v>154</v>
      </c>
      <c r="D29" s="72"/>
      <c r="E29" s="72"/>
      <c r="F29" s="72"/>
      <c r="G29" s="72"/>
      <c r="H29" t="s" s="43">
        <v>155</v>
      </c>
      <c r="I29" s="15"/>
    </row>
    <row r="30" ht="15.75" customHeight="1">
      <c r="A30" t="s" s="50">
        <v>156</v>
      </c>
      <c r="B30" s="51"/>
      <c r="C30" s="73"/>
      <c r="D30" s="73"/>
      <c r="E30" s="73"/>
      <c r="F30" s="73"/>
      <c r="G30" s="73"/>
      <c r="H30" s="74">
        <f>ROUND(ROUND(C30*$C$6,4)*($G$6),0)</f>
        <v>0</v>
      </c>
      <c r="I30" s="15"/>
    </row>
    <row r="31" ht="15.75" customHeight="1">
      <c r="A31" t="s" s="22">
        <v>157</v>
      </c>
      <c r="B31" s="57"/>
      <c r="C31" s="73"/>
      <c r="D31" s="73"/>
      <c r="E31" s="73"/>
      <c r="F31" s="73"/>
      <c r="G31" s="73"/>
      <c r="H31" s="74">
        <f>ROUND(ROUND(C31*$C$6,4)*($G$6),0)</f>
        <v>0</v>
      </c>
      <c r="I31" s="15"/>
    </row>
    <row r="32" ht="15.75" customHeight="1">
      <c r="A32" t="s" s="75">
        <v>158</v>
      </c>
      <c r="B32" s="76"/>
      <c r="C32" s="77"/>
      <c r="D32" s="77"/>
      <c r="E32" s="77"/>
      <c r="F32" s="77"/>
      <c r="G32" s="77"/>
      <c r="H32" s="74">
        <f>ROUND(ROUND(C32*$C$6,4)*($G$6),0)</f>
        <v>0</v>
      </c>
      <c r="I32" s="15"/>
    </row>
    <row r="33" ht="15.75" customHeight="1">
      <c r="A33" t="s" s="22">
        <v>159</v>
      </c>
      <c r="B33" s="57"/>
      <c r="C33" s="73"/>
      <c r="D33" s="73"/>
      <c r="E33" s="73"/>
      <c r="F33" s="73"/>
      <c r="G33" s="73"/>
      <c r="H33" s="74">
        <f>ROUND(ROUND(C33*$C$6,4)*($G$6),0)</f>
        <v>0</v>
      </c>
      <c r="I33" s="15"/>
    </row>
    <row r="34" ht="15.75" customHeight="1">
      <c r="A34" t="s" s="22">
        <v>160</v>
      </c>
      <c r="B34" s="57"/>
      <c r="C34" s="73"/>
      <c r="D34" s="73"/>
      <c r="E34" s="73"/>
      <c r="F34" s="73"/>
      <c r="G34" s="73"/>
      <c r="H34" s="74">
        <f>ROUND(ROUND(C34*$C$6,4)*($G$6),0)</f>
        <v>0</v>
      </c>
      <c r="I34" s="15"/>
    </row>
    <row r="35" ht="15.75" customHeight="1">
      <c r="A35" t="s" s="22">
        <v>161</v>
      </c>
      <c r="B35" s="57"/>
      <c r="C35" s="73"/>
      <c r="D35" s="73"/>
      <c r="E35" s="73"/>
      <c r="F35" s="73"/>
      <c r="G35" s="73"/>
      <c r="H35" s="74">
        <f>ROUND(ROUND(C35*$C$6,4)*($G$6),0)</f>
        <v>0</v>
      </c>
      <c r="I35" s="15"/>
    </row>
    <row r="36" ht="15.75" customHeight="1">
      <c r="A36" t="s" s="78">
        <v>162</v>
      </c>
      <c r="B36" s="62"/>
      <c r="C36" s="73"/>
      <c r="D36" s="73"/>
      <c r="E36" s="73"/>
      <c r="F36" s="73"/>
      <c r="G36" s="73"/>
      <c r="H36" s="74">
        <f>ROUND(ROUND(C36*$C$6,4)*($G$6),0)</f>
        <v>0</v>
      </c>
      <c r="I36" s="15"/>
    </row>
    <row r="37" ht="16.5" customHeight="1">
      <c r="A37" t="s" s="65">
        <v>163</v>
      </c>
      <c r="B37" s="66"/>
      <c r="C37" s="66"/>
      <c r="D37" s="66"/>
      <c r="E37" s="79">
        <f>SUM(C30:E36)</f>
        <v>0</v>
      </c>
      <c r="F37" t="s" s="80">
        <v>164</v>
      </c>
      <c r="G37" s="68"/>
      <c r="H37" s="81">
        <f>SUM(H30:H36)</f>
        <v>0</v>
      </c>
      <c r="I37" s="15"/>
    </row>
    <row r="38" ht="16.5" customHeight="1">
      <c r="A38" t="s" s="82">
        <v>165</v>
      </c>
      <c r="B38" s="83"/>
      <c r="C38" s="83"/>
      <c r="D38" s="83"/>
      <c r="E38" s="84">
        <f>E37+G27</f>
        <v>125.464</v>
      </c>
      <c r="F38" t="s" s="19">
        <v>166</v>
      </c>
      <c r="G38" s="85"/>
      <c r="H38" s="86">
        <f>SUM(H37,H27)</f>
        <v>551222</v>
      </c>
      <c r="I38" s="87"/>
    </row>
    <row r="39" ht="31.5" customHeight="1">
      <c r="A39" t="s" s="78">
        <v>167</v>
      </c>
      <c r="B39" s="88"/>
      <c r="C39" t="s" s="89">
        <v>168</v>
      </c>
      <c r="D39" s="72"/>
      <c r="E39" t="s" s="90">
        <v>169</v>
      </c>
      <c r="F39" t="s" s="43">
        <v>170</v>
      </c>
      <c r="G39" t="s" s="43">
        <v>171</v>
      </c>
      <c r="H39" s="91"/>
      <c r="I39" s="15"/>
    </row>
    <row r="40" ht="15.75" customHeight="1">
      <c r="A40" t="s" s="92">
        <v>172</v>
      </c>
      <c r="B40" s="93"/>
      <c r="C40" s="94">
        <f>C12</f>
        <v>15</v>
      </c>
      <c r="D40" s="94"/>
      <c r="E40" t="s" s="95">
        <v>173</v>
      </c>
      <c r="F40" s="70">
        <v>251</v>
      </c>
      <c r="G40" s="56">
        <v>1016</v>
      </c>
      <c r="H40" s="56">
        <f>ROUND(C40*G40,0)</f>
        <v>15240</v>
      </c>
      <c r="I40" s="15"/>
    </row>
    <row r="41" ht="15.75" customHeight="1">
      <c r="A41" s="96"/>
      <c r="B41" s="97"/>
      <c r="C41" s="94"/>
      <c r="D41" s="94"/>
      <c r="E41" t="s" s="98">
        <v>173</v>
      </c>
      <c r="F41" s="20">
        <v>252</v>
      </c>
      <c r="G41" s="56">
        <v>3282</v>
      </c>
      <c r="H41" s="56">
        <f>ROUND(C41*G41,0)</f>
        <v>0</v>
      </c>
      <c r="I41" s="15"/>
    </row>
    <row r="42" ht="15.75" customHeight="1">
      <c r="A42" s="96"/>
      <c r="B42" s="97"/>
      <c r="C42" s="94"/>
      <c r="D42" s="94"/>
      <c r="E42" t="s" s="98">
        <v>173</v>
      </c>
      <c r="F42" s="20">
        <v>253</v>
      </c>
      <c r="G42" s="56">
        <v>6697</v>
      </c>
      <c r="H42" s="56">
        <f>ROUND(C42*G42,0)</f>
        <v>0</v>
      </c>
      <c r="I42" s="15"/>
    </row>
    <row r="43" ht="15.75" customHeight="1">
      <c r="A43" s="96"/>
      <c r="B43" s="97"/>
      <c r="C43" s="94">
        <f>C14</f>
        <v>11</v>
      </c>
      <c r="D43" s="94"/>
      <c r="E43" t="s" s="98">
        <v>174</v>
      </c>
      <c r="F43" s="20">
        <v>251</v>
      </c>
      <c r="G43" s="56">
        <v>1139</v>
      </c>
      <c r="H43" s="56">
        <f>ROUND(C43*G43,0)</f>
        <v>12529</v>
      </c>
      <c r="I43" s="15"/>
    </row>
    <row r="44" ht="15.75" customHeight="1">
      <c r="A44" s="96"/>
      <c r="B44" s="97"/>
      <c r="C44" s="94"/>
      <c r="D44" s="94"/>
      <c r="E44" t="s" s="98">
        <v>174</v>
      </c>
      <c r="F44" s="20">
        <v>252</v>
      </c>
      <c r="G44" s="56">
        <v>3405</v>
      </c>
      <c r="H44" s="56">
        <f>ROUND(C44*G44,0)</f>
        <v>0</v>
      </c>
      <c r="I44" s="15"/>
    </row>
    <row r="45" ht="15.75" customHeight="1">
      <c r="A45" s="96"/>
      <c r="B45" s="97"/>
      <c r="C45" s="94"/>
      <c r="D45" s="94"/>
      <c r="E45" t="s" s="98">
        <v>174</v>
      </c>
      <c r="F45" s="20">
        <v>253</v>
      </c>
      <c r="G45" s="56">
        <v>6820</v>
      </c>
      <c r="H45" s="56">
        <f>ROUND(C45*G45,0)</f>
        <v>0</v>
      </c>
      <c r="I45" s="15"/>
    </row>
    <row r="46" ht="15.75" customHeight="1">
      <c r="A46" s="96"/>
      <c r="B46" s="97"/>
      <c r="C46" s="94"/>
      <c r="D46" s="94"/>
      <c r="E46" t="s" s="98">
        <v>175</v>
      </c>
      <c r="F46" s="20">
        <v>251</v>
      </c>
      <c r="G46" s="56">
        <v>811</v>
      </c>
      <c r="H46" s="56">
        <f>ROUND(C46*G46,0)</f>
        <v>0</v>
      </c>
      <c r="I46" s="15"/>
    </row>
    <row r="47" ht="15.75" customHeight="1">
      <c r="A47" s="96"/>
      <c r="B47" s="97"/>
      <c r="C47" s="94"/>
      <c r="D47" s="94"/>
      <c r="E47" t="s" s="98">
        <v>175</v>
      </c>
      <c r="F47" s="20">
        <v>252</v>
      </c>
      <c r="G47" s="56">
        <v>3076</v>
      </c>
      <c r="H47" s="56">
        <f>ROUND(C47*G47,0)</f>
        <v>0</v>
      </c>
      <c r="I47" s="15"/>
    </row>
    <row r="48" ht="16.5" customHeight="1">
      <c r="A48" s="96"/>
      <c r="B48" s="97"/>
      <c r="C48" s="99"/>
      <c r="D48" s="99"/>
      <c r="E48" t="s" s="98">
        <v>175</v>
      </c>
      <c r="F48" s="20">
        <v>253</v>
      </c>
      <c r="G48" s="56">
        <v>6491</v>
      </c>
      <c r="H48" s="81">
        <f>ROUND(C48*G48,0)</f>
        <v>0</v>
      </c>
      <c r="I48" s="15"/>
    </row>
    <row r="49" ht="16.5" customHeight="1">
      <c r="A49" t="s" s="82">
        <v>176</v>
      </c>
      <c r="B49" s="83"/>
      <c r="C49" s="100">
        <f>SUM(C40:C48)</f>
        <v>26</v>
      </c>
      <c r="D49" s="100"/>
      <c r="E49" t="s" s="82">
        <v>177</v>
      </c>
      <c r="F49" s="83"/>
      <c r="G49" s="101"/>
      <c r="H49" s="86">
        <f>SUM(H40:H48)</f>
        <v>27769</v>
      </c>
      <c r="I49" s="87"/>
    </row>
    <row r="50" ht="15.75" customHeight="1">
      <c r="A50" t="s" s="22">
        <v>178</v>
      </c>
      <c r="B50" s="102"/>
      <c r="C50" s="103"/>
      <c r="D50" s="103"/>
      <c r="E50" s="102"/>
      <c r="F50" s="102"/>
      <c r="G50" s="102"/>
      <c r="H50" s="104"/>
      <c r="I50" s="15"/>
    </row>
    <row r="51" ht="15.75" customHeight="1">
      <c r="A51" t="s" s="22">
        <v>179</v>
      </c>
      <c r="B51" s="102"/>
      <c r="C51" s="105">
        <f>C27</f>
        <v>116</v>
      </c>
      <c r="D51" t="s" s="106">
        <v>180</v>
      </c>
      <c r="E51" s="107"/>
      <c r="F51" t="s" s="82">
        <v>181</v>
      </c>
      <c r="G51" s="108">
        <v>220602.83</v>
      </c>
      <c r="H51" s="108"/>
      <c r="I51" s="15"/>
    </row>
    <row r="52" ht="15.75" customHeight="1">
      <c r="A52" s="102"/>
      <c r="B52" s="102"/>
      <c r="C52" s="109"/>
      <c r="D52" s="15"/>
      <c r="E52" s="15"/>
      <c r="F52" t="s" s="28">
        <v>182</v>
      </c>
      <c r="G52" s="110">
        <f>ROUND(C51/G51,6)</f>
        <v>0.000526</v>
      </c>
      <c r="H52" s="110"/>
      <c r="I52" s="15"/>
    </row>
    <row r="53" ht="15.75" customHeight="1">
      <c r="A53" t="s" s="22">
        <v>183</v>
      </c>
      <c r="B53" s="102"/>
      <c r="C53" s="102"/>
      <c r="D53" s="102"/>
      <c r="E53" s="102"/>
      <c r="F53" s="102"/>
      <c r="G53" s="102"/>
      <c r="H53" s="102"/>
      <c r="I53" s="15"/>
    </row>
    <row r="54" ht="15.75" customHeight="1">
      <c r="A54" t="s" s="22">
        <v>184</v>
      </c>
      <c r="B54" s="102"/>
      <c r="C54" s="105">
        <f>E38</f>
        <v>125.464</v>
      </c>
      <c r="D54" t="s" s="106">
        <v>180</v>
      </c>
      <c r="E54" s="107"/>
      <c r="F54" t="s" s="82">
        <v>185</v>
      </c>
      <c r="G54" s="108">
        <v>243046.2100000001</v>
      </c>
      <c r="H54" s="108"/>
      <c r="I54" s="15"/>
    </row>
    <row r="55" ht="15.75" customHeight="1">
      <c r="A55" s="88"/>
      <c r="B55" s="111"/>
      <c r="C55" s="112"/>
      <c r="D55" s="111"/>
      <c r="E55" s="111"/>
      <c r="F55" t="s" s="113">
        <v>182</v>
      </c>
      <c r="G55" s="114">
        <f>ROUND(C54/G54,6)</f>
        <v>0.000516</v>
      </c>
      <c r="H55" s="114"/>
      <c r="I55" s="15"/>
    </row>
    <row r="56" ht="15.75" customHeight="1">
      <c r="A56" t="s" s="50">
        <v>186</v>
      </c>
      <c r="B56" s="103"/>
      <c r="C56" s="103"/>
      <c r="D56" t="s" s="80">
        <v>187</v>
      </c>
      <c r="E56" s="115">
        <v>51672835</v>
      </c>
      <c r="F56" t="s" s="80">
        <v>188</v>
      </c>
      <c r="G56" s="116">
        <f>G52</f>
        <v>0.000526</v>
      </c>
      <c r="H56" s="56">
        <f>ROUND(E56*G56,0)</f>
        <v>27180</v>
      </c>
      <c r="I56" s="15"/>
    </row>
    <row r="57" ht="15.75" customHeight="1">
      <c r="A57" t="s" s="75">
        <v>189</v>
      </c>
      <c r="B57" s="102"/>
      <c r="C57" s="102"/>
      <c r="D57" s="117"/>
      <c r="E57" s="118"/>
      <c r="F57" s="20"/>
      <c r="G57" s="119"/>
      <c r="H57" s="56"/>
      <c r="I57" s="15"/>
    </row>
    <row r="58" ht="15.75" customHeight="1">
      <c r="A58" t="s" s="75">
        <v>190</v>
      </c>
      <c r="B58" s="102"/>
      <c r="C58" s="102"/>
      <c r="D58" t="s" s="19">
        <v>187</v>
      </c>
      <c r="E58" s="120">
        <v>43370516</v>
      </c>
      <c r="F58" t="s" s="19">
        <v>188</v>
      </c>
      <c r="G58" s="119">
        <f>G52</f>
        <v>0.000526</v>
      </c>
      <c r="H58" s="56">
        <f>ROUND(E58*G58,0)</f>
        <v>22813</v>
      </c>
      <c r="I58" s="15"/>
    </row>
    <row r="59" ht="15.75" customHeight="1">
      <c r="A59" t="s" s="22">
        <v>191</v>
      </c>
      <c r="B59" s="102"/>
      <c r="C59" s="102"/>
      <c r="D59" t="s" s="19">
        <v>192</v>
      </c>
      <c r="E59" s="115">
        <v>154855</v>
      </c>
      <c r="F59" t="s" s="19">
        <v>188</v>
      </c>
      <c r="G59" s="119">
        <f>G52</f>
        <v>0.000526</v>
      </c>
      <c r="H59" s="56">
        <f>ROUND(E59*G59,0)</f>
        <v>81</v>
      </c>
      <c r="I59" s="15"/>
    </row>
    <row r="60" ht="15.75" customHeight="1">
      <c r="A60" t="s" s="22">
        <v>193</v>
      </c>
      <c r="B60" s="102"/>
      <c r="C60" s="102"/>
      <c r="D60" t="s" s="19">
        <v>187</v>
      </c>
      <c r="E60" s="115">
        <v>11070980</v>
      </c>
      <c r="F60" t="s" s="19">
        <v>188</v>
      </c>
      <c r="G60" s="119">
        <f>G52</f>
        <v>0.000526</v>
      </c>
      <c r="H60" s="56">
        <f>ROUND(E60*G60,0)</f>
        <v>5823</v>
      </c>
      <c r="I60" s="15"/>
    </row>
    <row r="61" ht="15.75" customHeight="1">
      <c r="A61" t="s" s="22">
        <v>194</v>
      </c>
      <c r="B61" s="102"/>
      <c r="C61" s="102"/>
      <c r="D61" t="s" s="19">
        <v>187</v>
      </c>
      <c r="E61" s="121">
        <v>17533321</v>
      </c>
      <c r="F61" t="s" s="19">
        <v>188</v>
      </c>
      <c r="G61" s="119">
        <f>G52</f>
        <v>0.000526</v>
      </c>
      <c r="H61" s="56">
        <f>ROUND(E61*G61,0)</f>
        <v>9223</v>
      </c>
      <c r="I61" s="15"/>
    </row>
    <row r="62" ht="15.75" customHeight="1">
      <c r="A62" t="s" s="22">
        <v>195</v>
      </c>
      <c r="B62" s="102"/>
      <c r="C62" s="102"/>
      <c r="D62" t="s" s="19">
        <v>196</v>
      </c>
      <c r="E62" s="70"/>
      <c r="F62" s="20"/>
      <c r="G62" s="122"/>
      <c r="H62" s="123"/>
      <c r="I62" s="124"/>
    </row>
    <row r="63" ht="15.75" customHeight="1">
      <c r="A63" t="s" s="22">
        <v>197</v>
      </c>
      <c r="B63" s="102"/>
      <c r="C63" s="102"/>
      <c r="D63" s="102"/>
      <c r="E63" s="102"/>
      <c r="F63" s="102"/>
      <c r="G63" s="57"/>
      <c r="H63" s="123"/>
      <c r="I63" s="124"/>
    </row>
    <row r="64" ht="15.75" customHeight="1">
      <c r="A64" t="s" s="31">
        <v>198</v>
      </c>
      <c r="B64" s="102"/>
      <c r="C64" s="102"/>
      <c r="D64" s="102"/>
      <c r="E64" s="102"/>
      <c r="F64" s="102"/>
      <c r="G64" s="102"/>
      <c r="H64" s="125"/>
      <c r="I64" s="15"/>
    </row>
    <row r="65" ht="15.75" customHeight="1">
      <c r="A65" t="s" s="22">
        <v>199</v>
      </c>
      <c r="B65" s="102"/>
      <c r="C65" s="102"/>
      <c r="D65" t="s" s="19">
        <v>187</v>
      </c>
      <c r="E65" s="126">
        <v>8759871</v>
      </c>
      <c r="F65" t="s" s="19">
        <v>188</v>
      </c>
      <c r="G65" s="119">
        <f>G52</f>
        <v>0.000526</v>
      </c>
      <c r="H65" s="127">
        <f>ROUND(E65*G65,0)</f>
        <v>4608</v>
      </c>
      <c r="I65" s="15"/>
    </row>
    <row r="66" ht="15.75" customHeight="1">
      <c r="A66" t="s" s="22">
        <v>200</v>
      </c>
      <c r="B66" s="102"/>
      <c r="C66" s="102"/>
      <c r="D66" t="s" s="19">
        <v>187</v>
      </c>
      <c r="E66" s="121">
        <v>4857966</v>
      </c>
      <c r="F66" t="s" s="19">
        <v>188</v>
      </c>
      <c r="G66" s="119">
        <f>G52</f>
        <v>0.000526</v>
      </c>
      <c r="H66" s="56">
        <f>ROUND(E66*G66,0)</f>
        <v>2555</v>
      </c>
      <c r="I66" s="15"/>
    </row>
    <row r="67" ht="15.75" customHeight="1">
      <c r="A67" t="s" s="22">
        <v>201</v>
      </c>
      <c r="B67" s="102"/>
      <c r="C67" s="102"/>
      <c r="D67" t="s" s="19">
        <v>202</v>
      </c>
      <c r="E67" s="121">
        <v>0</v>
      </c>
      <c r="F67" t="s" s="19">
        <v>188</v>
      </c>
      <c r="G67" s="119">
        <f>G55</f>
        <v>0.000516</v>
      </c>
      <c r="H67" s="56">
        <f>ROUND(E67*G67,0)</f>
        <v>0</v>
      </c>
      <c r="I67" s="15"/>
    </row>
    <row r="68" ht="15.75" customHeight="1">
      <c r="A68" t="s" s="22">
        <v>203</v>
      </c>
      <c r="B68" s="102"/>
      <c r="C68" s="102"/>
      <c r="D68" t="s" s="19">
        <v>202</v>
      </c>
      <c r="E68" s="121">
        <v>9486459</v>
      </c>
      <c r="F68" t="s" s="19">
        <v>188</v>
      </c>
      <c r="G68" s="119">
        <f>G55</f>
        <v>0.000516</v>
      </c>
      <c r="H68" s="56">
        <f>ROUND(E68*G68,0)</f>
        <v>4895</v>
      </c>
      <c r="I68" s="15"/>
    </row>
    <row r="69" ht="15.75" customHeight="1">
      <c r="A69" t="s" s="22">
        <v>204</v>
      </c>
      <c r="B69" s="102"/>
      <c r="C69" s="102"/>
      <c r="D69" t="s" s="19">
        <v>202</v>
      </c>
      <c r="E69" s="121">
        <v>90226614</v>
      </c>
      <c r="F69" t="s" s="19">
        <v>188</v>
      </c>
      <c r="G69" s="119">
        <f>G55</f>
        <v>0.000516</v>
      </c>
      <c r="H69" s="56">
        <f>ROUND(E69*G69,0)</f>
        <v>46557</v>
      </c>
      <c r="I69" s="15"/>
    </row>
    <row r="70" ht="15.75" customHeight="1">
      <c r="A70" t="s" s="22">
        <v>205</v>
      </c>
      <c r="B70" s="102"/>
      <c r="C70" s="102"/>
      <c r="D70" t="s" s="19">
        <v>202</v>
      </c>
      <c r="E70" s="115">
        <v>0</v>
      </c>
      <c r="F70" t="s" s="19">
        <v>188</v>
      </c>
      <c r="G70" s="119">
        <f>G55</f>
        <v>0.000516</v>
      </c>
      <c r="H70" s="56">
        <f>ROUND(E70*G70,0)</f>
        <v>0</v>
      </c>
      <c r="I70" s="15"/>
    </row>
    <row r="71" ht="15.75" customHeight="1">
      <c r="A71" t="s" s="22">
        <v>206</v>
      </c>
      <c r="B71" s="102"/>
      <c r="C71" s="102"/>
      <c r="D71" t="s" s="19">
        <v>207</v>
      </c>
      <c r="E71" s="128"/>
      <c r="F71" s="20"/>
      <c r="G71" s="129"/>
      <c r="H71" s="123">
        <v>25000</v>
      </c>
      <c r="I71" s="124"/>
    </row>
    <row r="72" ht="15.75" customHeight="1">
      <c r="A72" t="s" s="22">
        <v>208</v>
      </c>
      <c r="B72" s="102"/>
      <c r="C72" s="102"/>
      <c r="D72" s="102"/>
      <c r="E72" s="102"/>
      <c r="F72" s="102"/>
      <c r="G72" s="102"/>
      <c r="H72" s="103"/>
      <c r="I72" s="15"/>
    </row>
    <row r="73" ht="15.75" customHeight="1">
      <c r="A73" t="s" s="130">
        <v>209</v>
      </c>
      <c r="B73" s="131"/>
      <c r="C73" t="s" s="132">
        <v>210</v>
      </c>
      <c r="D73" s="133"/>
      <c r="E73" t="s" s="134">
        <v>211</v>
      </c>
      <c r="F73" s="108"/>
      <c r="G73" s="108"/>
      <c r="H73" s="108"/>
      <c r="I73" s="15"/>
    </row>
    <row r="74" ht="15.75" customHeight="1">
      <c r="A74" t="s" s="82">
        <v>212</v>
      </c>
      <c r="B74" s="135">
        <f>G11+G12+G17+G20+G23</f>
        <v>69.27</v>
      </c>
      <c r="C74" s="135">
        <f>G6</f>
        <v>1.0047</v>
      </c>
      <c r="D74" s="135"/>
      <c r="E74" s="117">
        <v>984.42</v>
      </c>
      <c r="F74" t="s" s="19">
        <v>182</v>
      </c>
      <c r="G74" s="126">
        <f>ROUND(B74*C74*E74,0)</f>
        <v>68511</v>
      </c>
      <c r="H74" s="136"/>
      <c r="I74" s="15"/>
    </row>
    <row r="75" ht="15.75" customHeight="1">
      <c r="A75" t="s" s="82">
        <v>174</v>
      </c>
      <c r="B75" s="135">
        <f>G13+G14+G18+G21+G24</f>
        <v>56.194</v>
      </c>
      <c r="C75" s="135">
        <f>G6</f>
        <v>1.0047</v>
      </c>
      <c r="D75" s="135"/>
      <c r="E75" s="117">
        <v>939.92</v>
      </c>
      <c r="F75" t="s" s="19">
        <v>182</v>
      </c>
      <c r="G75" s="121">
        <f>ROUND(B75*C75*E75,0)</f>
        <v>53066</v>
      </c>
      <c r="H75" s="15"/>
      <c r="I75" s="15"/>
    </row>
    <row r="76" ht="16.5" customHeight="1">
      <c r="A76" t="s" s="82">
        <v>175</v>
      </c>
      <c r="B76" s="137">
        <f>G15+G16+G19+G22+G25+G26</f>
        <v>0</v>
      </c>
      <c r="C76" s="135">
        <f>G6</f>
        <v>1.0047</v>
      </c>
      <c r="D76" s="135"/>
      <c r="E76" s="117">
        <v>942.1900000000001</v>
      </c>
      <c r="F76" t="s" s="19">
        <v>182</v>
      </c>
      <c r="G76" s="121">
        <f>ROUND(B76*C76*E76,0)</f>
        <v>0</v>
      </c>
      <c r="H76" s="15"/>
      <c r="I76" s="15"/>
    </row>
    <row r="77" ht="16.5" customHeight="1">
      <c r="A77" t="s" s="138">
        <v>213</v>
      </c>
      <c r="B77" s="139">
        <f>SUM(B74:B76)</f>
        <v>125.464</v>
      </c>
      <c r="C77" t="s" s="140">
        <v>214</v>
      </c>
      <c r="D77" s="141"/>
      <c r="E77" s="141"/>
      <c r="F77" s="141"/>
      <c r="G77" s="142"/>
      <c r="H77" s="127">
        <f>IF(A1=75,0,G76+G75+G74)</f>
        <v>121577</v>
      </c>
      <c r="I77" s="15"/>
    </row>
    <row r="78" ht="15.75" customHeight="1">
      <c r="A78" t="s" s="143">
        <v>215</v>
      </c>
      <c r="B78" s="144"/>
      <c r="C78" s="145"/>
      <c r="D78" s="145"/>
      <c r="E78" s="145"/>
      <c r="F78" s="145"/>
      <c r="G78" s="145"/>
      <c r="H78" s="146"/>
      <c r="I78" s="15"/>
    </row>
    <row r="79" ht="15.75" customHeight="1">
      <c r="A79" t="s" s="22">
        <v>216</v>
      </c>
      <c r="B79" s="102"/>
      <c r="C79" s="147"/>
      <c r="D79" t="s" s="148">
        <v>217</v>
      </c>
      <c r="E79" s="149"/>
      <c r="F79" s="117"/>
      <c r="G79" s="117"/>
      <c r="H79" s="117"/>
      <c r="I79" s="15"/>
    </row>
    <row r="80" ht="15.75" customHeight="1">
      <c r="A80" t="s" s="150">
        <v>218</v>
      </c>
      <c r="B80" s="151"/>
      <c r="C80" s="152"/>
      <c r="D80" s="152"/>
      <c r="E80" s="152"/>
      <c r="F80" t="s" s="153">
        <v>219</v>
      </c>
      <c r="G80" s="154">
        <v>421</v>
      </c>
      <c r="H80" s="127">
        <f>ROUND(G80*C80,0)</f>
        <v>0</v>
      </c>
      <c r="I80" s="15"/>
    </row>
    <row r="81" ht="15.75" customHeight="1">
      <c r="A81" t="s" s="150">
        <v>220</v>
      </c>
      <c r="B81" s="151"/>
      <c r="C81" s="155"/>
      <c r="D81" s="155"/>
      <c r="E81" s="155"/>
      <c r="F81" t="s" s="153">
        <v>219</v>
      </c>
      <c r="G81" s="154">
        <v>1504</v>
      </c>
      <c r="H81" s="56">
        <f>ROUND(G81*C81,0)</f>
        <v>0</v>
      </c>
      <c r="I81" s="15"/>
    </row>
    <row r="82" ht="15.75" customHeight="1">
      <c r="A82" t="s" s="22">
        <v>221</v>
      </c>
      <c r="B82" s="102"/>
      <c r="C82" s="103"/>
      <c r="D82" t="s" s="80">
        <v>222</v>
      </c>
      <c r="E82" s="70"/>
      <c r="F82" s="20"/>
      <c r="G82" s="20"/>
      <c r="H82" s="70"/>
      <c r="I82" s="15"/>
    </row>
    <row r="83" ht="47.25" customHeight="1">
      <c r="A83" t="s" s="156">
        <v>223</v>
      </c>
      <c r="B83" s="157"/>
      <c r="C83" t="s" s="89">
        <v>224</v>
      </c>
      <c r="D83" s="158"/>
      <c r="E83" t="s" s="43">
        <v>225</v>
      </c>
      <c r="F83" s="159"/>
      <c r="G83" t="s" s="43">
        <v>226</v>
      </c>
      <c r="H83" t="s" s="156">
        <v>227</v>
      </c>
      <c r="I83" s="15"/>
    </row>
    <row r="84" ht="15.75" customHeight="1">
      <c r="A84" t="s" s="50">
        <v>228</v>
      </c>
      <c r="B84" s="51"/>
      <c r="C84" s="155"/>
      <c r="D84" s="155"/>
      <c r="E84" s="160">
        <v>0</v>
      </c>
      <c r="F84" s="161"/>
      <c r="G84" s="162">
        <v>0</v>
      </c>
      <c r="H84" s="56">
        <f>ROUND((G84+E84)*C84,0)</f>
        <v>0</v>
      </c>
      <c r="I84" s="15"/>
    </row>
    <row r="85" ht="15.75" customHeight="1">
      <c r="A85" t="s" s="22">
        <v>229</v>
      </c>
      <c r="B85" s="57"/>
      <c r="C85" s="155"/>
      <c r="D85" s="155"/>
      <c r="E85" s="163">
        <f>ROUND(E84/2,2)</f>
        <v>0</v>
      </c>
      <c r="F85" s="164"/>
      <c r="G85" s="165">
        <v>0</v>
      </c>
      <c r="H85" s="56">
        <f>ROUND((G85+E85)*C85,0)</f>
        <v>0</v>
      </c>
      <c r="I85" s="15"/>
    </row>
    <row r="86" ht="16.5" customHeight="1">
      <c r="A86" t="s" s="78">
        <v>230</v>
      </c>
      <c r="B86" s="62"/>
      <c r="C86" s="155"/>
      <c r="D86" s="155"/>
      <c r="E86" s="166"/>
      <c r="F86" s="166"/>
      <c r="G86" s="167">
        <v>0</v>
      </c>
      <c r="H86" s="81">
        <f>ROUND(G86*C86,0)</f>
        <v>0</v>
      </c>
      <c r="I86" s="15"/>
    </row>
    <row r="87" ht="16.5" customHeight="1">
      <c r="A87" t="s" s="80">
        <v>227</v>
      </c>
      <c r="B87" s="70"/>
      <c r="C87" s="168"/>
      <c r="D87" s="168"/>
      <c r="E87" s="168"/>
      <c r="F87" s="168"/>
      <c r="G87" s="169"/>
      <c r="H87" s="86">
        <f>SUM(H84:H86)</f>
        <v>0</v>
      </c>
      <c r="I87" s="87"/>
    </row>
    <row r="88" ht="15.75" customHeight="1">
      <c r="A88" t="s" s="22">
        <v>231</v>
      </c>
      <c r="B88" s="102"/>
      <c r="C88" s="102"/>
      <c r="D88" t="s" s="19">
        <v>232</v>
      </c>
      <c r="E88" s="170"/>
      <c r="F88" s="170"/>
      <c r="G88" s="171"/>
      <c r="H88" s="172"/>
      <c r="I88" s="124"/>
    </row>
    <row r="89" ht="15.75" customHeight="1">
      <c r="A89" t="s" s="22">
        <v>233</v>
      </c>
      <c r="B89" s="102"/>
      <c r="C89" s="102"/>
      <c r="D89" t="s" s="19">
        <v>234</v>
      </c>
      <c r="E89" s="170"/>
      <c r="F89" s="170"/>
      <c r="G89" s="171"/>
      <c r="H89" s="123"/>
      <c r="I89" s="124"/>
    </row>
    <row r="90" ht="16.5" customHeight="1">
      <c r="A90" t="s" s="82">
        <v>227</v>
      </c>
      <c r="B90" s="83"/>
      <c r="C90" s="83"/>
      <c r="D90" s="83"/>
      <c r="E90" s="83"/>
      <c r="F90" s="83"/>
      <c r="G90" s="83"/>
      <c r="H90" s="56">
        <f>SUM(H89,H88,H87,H81,H80,H77,H70,H69,H67,H63,H62,H61,H60,H59,H58,H56,H49,H38,H68,H65,H66,H71)</f>
        <v>849303</v>
      </c>
      <c r="I90" s="15"/>
    </row>
    <row r="91" ht="16.5" customHeight="1">
      <c r="A91" t="s" s="22">
        <v>235</v>
      </c>
      <c r="B91" s="102"/>
      <c r="C91" s="102"/>
      <c r="D91" s="102"/>
      <c r="E91" s="102"/>
      <c r="F91" s="102"/>
      <c r="G91" t="s" s="173">
        <v>236</v>
      </c>
      <c r="H91" s="125"/>
      <c r="I91" s="15"/>
    </row>
    <row r="92" ht="15.75" customHeight="1">
      <c r="A92" t="s" s="22">
        <v>237</v>
      </c>
      <c r="B92" s="102"/>
      <c r="C92" s="102"/>
      <c r="D92" s="102"/>
      <c r="E92" s="102"/>
      <c r="F92" s="57"/>
      <c r="G92" s="174"/>
      <c r="H92" s="175">
        <v>0</v>
      </c>
      <c r="I92" s="15"/>
    </row>
    <row r="93" ht="13.55" customHeight="1">
      <c r="A93" t="s" s="176">
        <v>238</v>
      </c>
      <c r="B93" s="177"/>
      <c r="C93" s="177"/>
      <c r="D93" s="177"/>
      <c r="E93" s="177"/>
      <c r="F93" s="177"/>
      <c r="G93" s="178"/>
      <c r="H93" s="178"/>
      <c r="I93" s="179"/>
    </row>
    <row r="94" ht="24.55" customHeight="1">
      <c r="A94" t="s" s="180">
        <v>239</v>
      </c>
      <c r="B94" s="181"/>
      <c r="C94" s="181"/>
      <c r="D94" s="181"/>
      <c r="E94" s="181"/>
      <c r="F94" s="181"/>
      <c r="G94" s="181"/>
      <c r="H94" s="181"/>
      <c r="I94" s="179"/>
    </row>
    <row r="95" ht="15.75" customHeight="1">
      <c r="A95" t="s" s="176">
        <v>240</v>
      </c>
      <c r="B95" s="177"/>
      <c r="C95" s="177"/>
      <c r="D95" s="177"/>
      <c r="E95" s="177"/>
      <c r="F95" s="177"/>
      <c r="G95" s="177"/>
      <c r="H95" s="177"/>
      <c r="I95" s="15"/>
    </row>
    <row r="96" ht="13.55" customHeight="1">
      <c r="A96" t="s" s="176">
        <v>241</v>
      </c>
      <c r="B96" s="177"/>
      <c r="C96" s="177"/>
      <c r="D96" s="177"/>
      <c r="E96" s="177"/>
      <c r="F96" s="177"/>
      <c r="G96" s="177"/>
      <c r="H96" s="177"/>
      <c r="I96" s="179"/>
    </row>
    <row r="97" ht="13.55" customHeight="1">
      <c r="A97" t="s" s="180">
        <v>242</v>
      </c>
      <c r="B97" s="181"/>
      <c r="C97" s="181"/>
      <c r="D97" s="181"/>
      <c r="E97" s="181"/>
      <c r="F97" s="181"/>
      <c r="G97" s="181"/>
      <c r="H97" s="181"/>
      <c r="I97" s="179"/>
    </row>
    <row r="98" ht="24.55" customHeight="1">
      <c r="A98" t="s" s="180">
        <v>243</v>
      </c>
      <c r="B98" s="181"/>
      <c r="C98" s="181"/>
      <c r="D98" s="181"/>
      <c r="E98" s="181"/>
      <c r="F98" s="181"/>
      <c r="G98" s="181"/>
      <c r="H98" s="181"/>
      <c r="I98" s="179"/>
    </row>
    <row r="99" ht="90.55" customHeight="1">
      <c r="A99" t="s" s="180">
        <v>244</v>
      </c>
      <c r="B99" s="181"/>
      <c r="C99" s="181"/>
      <c r="D99" s="181"/>
      <c r="E99" s="181"/>
      <c r="F99" s="181"/>
      <c r="G99" s="181"/>
      <c r="H99" s="181"/>
      <c r="I99" s="179"/>
    </row>
    <row r="100" ht="24.55" customHeight="1">
      <c r="A100" t="s" s="180">
        <v>245</v>
      </c>
      <c r="B100" s="181"/>
      <c r="C100" s="181"/>
      <c r="D100" s="181"/>
      <c r="E100" s="181"/>
      <c r="F100" s="181"/>
      <c r="G100" s="181"/>
      <c r="H100" s="181"/>
      <c r="I100" s="179"/>
    </row>
    <row r="101" ht="13.65" customHeight="1">
      <c r="A101" t="s" s="180">
        <v>246</v>
      </c>
      <c r="B101" s="181"/>
      <c r="C101" s="181"/>
      <c r="D101" s="181"/>
      <c r="E101" s="181"/>
      <c r="F101" s="181"/>
      <c r="G101" s="181"/>
      <c r="H101" s="181"/>
      <c r="I101" s="182"/>
    </row>
    <row r="102" ht="35.55" customHeight="1">
      <c r="A102" t="s" s="180">
        <v>247</v>
      </c>
      <c r="B102" s="181"/>
      <c r="C102" s="181"/>
      <c r="D102" s="181"/>
      <c r="E102" s="181"/>
      <c r="F102" s="181"/>
      <c r="G102" s="181"/>
      <c r="H102" s="181"/>
      <c r="I102" s="179"/>
    </row>
    <row r="103" ht="13.55" customHeight="1">
      <c r="A103" t="s" s="176">
        <v>248</v>
      </c>
      <c r="B103" s="177"/>
      <c r="C103" s="177"/>
      <c r="D103" s="177"/>
      <c r="E103" s="177"/>
      <c r="F103" s="177"/>
      <c r="G103" s="177"/>
      <c r="H103" s="177"/>
      <c r="I103" s="179"/>
    </row>
    <row r="104" ht="24.55" customHeight="1">
      <c r="A104" t="s" s="180">
        <v>249</v>
      </c>
      <c r="B104" s="181"/>
      <c r="C104" s="181"/>
      <c r="D104" s="181"/>
      <c r="E104" s="181"/>
      <c r="F104" s="181"/>
      <c r="G104" s="181"/>
      <c r="H104" s="181"/>
      <c r="I104" s="179"/>
    </row>
    <row r="105" ht="13.55" customHeight="1">
      <c r="A105" s="181"/>
      <c r="B105" s="181"/>
      <c r="C105" s="181"/>
      <c r="D105" s="181"/>
      <c r="E105" s="181"/>
      <c r="F105" s="181"/>
      <c r="G105" s="181"/>
      <c r="H105" s="181"/>
      <c r="I105" s="179"/>
    </row>
    <row r="106" ht="13.55" customHeight="1">
      <c r="A106" t="s" s="183">
        <v>250</v>
      </c>
      <c r="B106" s="181"/>
      <c r="C106" s="181"/>
      <c r="D106" s="181"/>
      <c r="E106" s="181"/>
      <c r="F106" s="181"/>
      <c r="G106" s="181"/>
      <c r="H106" s="181"/>
      <c r="I106" s="179"/>
    </row>
    <row r="107" ht="46.55" customHeight="1">
      <c r="A107" t="s" s="184">
        <v>251</v>
      </c>
      <c r="B107" s="185"/>
      <c r="C107" s="185"/>
      <c r="D107" s="185"/>
      <c r="E107" s="185"/>
      <c r="F107" s="185"/>
      <c r="G107" s="185"/>
      <c r="H107" s="185"/>
      <c r="I107" s="179"/>
    </row>
    <row r="108" ht="35.55" customHeight="1">
      <c r="A108" t="s" s="184">
        <v>252</v>
      </c>
      <c r="B108" s="185"/>
      <c r="C108" s="185"/>
      <c r="D108" s="185"/>
      <c r="E108" s="185"/>
      <c r="F108" s="185"/>
      <c r="G108" s="185"/>
      <c r="H108" s="185"/>
      <c r="I108" s="179"/>
    </row>
    <row r="109" ht="13.55" customHeight="1">
      <c r="A109" t="s" s="183">
        <v>253</v>
      </c>
      <c r="B109" s="186"/>
      <c r="C109" s="186"/>
      <c r="D109" s="186"/>
      <c r="E109" s="186"/>
      <c r="F109" s="186"/>
      <c r="G109" s="186"/>
      <c r="H109" s="186"/>
      <c r="I109" s="179"/>
    </row>
    <row r="110" ht="24.55" customHeight="1">
      <c r="A110" t="s" s="184">
        <v>254</v>
      </c>
      <c r="B110" s="185"/>
      <c r="C110" s="185"/>
      <c r="D110" s="185"/>
      <c r="E110" s="185"/>
      <c r="F110" s="185"/>
      <c r="G110" s="185"/>
      <c r="H110" s="185"/>
      <c r="I110" s="179"/>
    </row>
    <row r="111" ht="15.75" customHeight="1">
      <c r="A111" t="s" s="187">
        <v>255</v>
      </c>
      <c r="B111" s="188"/>
      <c r="C111" s="188"/>
      <c r="D111" s="188"/>
      <c r="E111" s="188"/>
      <c r="F111" s="188"/>
      <c r="G111" s="188"/>
      <c r="H111" s="188"/>
      <c r="I111" s="15"/>
    </row>
    <row r="112" ht="15.75" customHeight="1">
      <c r="A112" s="188"/>
      <c r="B112" s="188"/>
      <c r="C112" s="188"/>
      <c r="D112" s="188"/>
      <c r="E112" s="188"/>
      <c r="F112" s="188"/>
      <c r="G112" s="188"/>
      <c r="H112" s="188"/>
      <c r="I112" s="15"/>
    </row>
    <row r="113" ht="15.75" customHeight="1">
      <c r="A113" s="189"/>
      <c r="B113" s="15"/>
      <c r="C113" s="15"/>
      <c r="D113" s="15"/>
      <c r="E113" s="15"/>
      <c r="F113" s="15"/>
      <c r="G113" s="15"/>
      <c r="H113" s="15"/>
      <c r="I113" s="15"/>
    </row>
    <row r="114" ht="15.75" customHeight="1">
      <c r="A114" s="189"/>
      <c r="B114" s="15"/>
      <c r="C114" s="15"/>
      <c r="D114" s="15"/>
      <c r="E114" s="15"/>
      <c r="F114" s="15"/>
      <c r="G114" s="15"/>
      <c r="H114" s="15"/>
      <c r="I114" s="15"/>
    </row>
    <row r="115" ht="15.75" customHeight="1">
      <c r="A115" s="189"/>
      <c r="B115" s="15"/>
      <c r="C115" s="15"/>
      <c r="D115" s="15"/>
      <c r="E115" s="15"/>
      <c r="F115" s="15"/>
      <c r="G115" s="15"/>
      <c r="H115" s="15"/>
      <c r="I115" s="190"/>
    </row>
  </sheetData>
  <mergeCells count="185">
    <mergeCell ref="A108:H108"/>
    <mergeCell ref="A107:H107"/>
    <mergeCell ref="A106:H106"/>
    <mergeCell ref="A103:H103"/>
    <mergeCell ref="A112:H112"/>
    <mergeCell ref="A111:H111"/>
    <mergeCell ref="A110:H110"/>
    <mergeCell ref="A109:H109"/>
    <mergeCell ref="A96:H96"/>
    <mergeCell ref="A97:H97"/>
    <mergeCell ref="A102:H102"/>
    <mergeCell ref="E86:F86"/>
    <mergeCell ref="A94:H94"/>
    <mergeCell ref="C86:D86"/>
    <mergeCell ref="A86:B86"/>
    <mergeCell ref="A101:H101"/>
    <mergeCell ref="E85:F85"/>
    <mergeCell ref="A93:H93"/>
    <mergeCell ref="C85:D85"/>
    <mergeCell ref="A90:G90"/>
    <mergeCell ref="A105:H105"/>
    <mergeCell ref="E89:G89"/>
    <mergeCell ref="A104:H104"/>
    <mergeCell ref="E88:G88"/>
    <mergeCell ref="A87:B87"/>
    <mergeCell ref="A98:H98"/>
    <mergeCell ref="E82:H82"/>
    <mergeCell ref="A88:C88"/>
    <mergeCell ref="C80:E80"/>
    <mergeCell ref="A80:B80"/>
    <mergeCell ref="A100:H100"/>
    <mergeCell ref="E84:F84"/>
    <mergeCell ref="A92:F92"/>
    <mergeCell ref="C84:D84"/>
    <mergeCell ref="A99:H99"/>
    <mergeCell ref="E83:F83"/>
    <mergeCell ref="A91:F91"/>
    <mergeCell ref="C83:D83"/>
    <mergeCell ref="A82:C82"/>
    <mergeCell ref="C74:D74"/>
    <mergeCell ref="A89:C89"/>
    <mergeCell ref="C81:E81"/>
    <mergeCell ref="E73:H73"/>
    <mergeCell ref="A81:B81"/>
    <mergeCell ref="C73:D73"/>
    <mergeCell ref="A73:B73"/>
    <mergeCell ref="A72:H72"/>
    <mergeCell ref="A71:C71"/>
    <mergeCell ref="A95:H95"/>
    <mergeCell ref="E79:H79"/>
    <mergeCell ref="A85:B85"/>
    <mergeCell ref="C77:G77"/>
    <mergeCell ref="A84:B84"/>
    <mergeCell ref="C76:D76"/>
    <mergeCell ref="A83:B83"/>
    <mergeCell ref="C75:D75"/>
    <mergeCell ref="A62:C62"/>
    <mergeCell ref="A61:C61"/>
    <mergeCell ref="A60:C60"/>
    <mergeCell ref="A59:C59"/>
    <mergeCell ref="A70:C70"/>
    <mergeCell ref="A69:C69"/>
    <mergeCell ref="A68:C68"/>
    <mergeCell ref="A67:C67"/>
    <mergeCell ref="A66:C66"/>
    <mergeCell ref="G52:H52"/>
    <mergeCell ref="G51:H51"/>
    <mergeCell ref="A65:C65"/>
    <mergeCell ref="E49:G49"/>
    <mergeCell ref="A79:C79"/>
    <mergeCell ref="G55:H55"/>
    <mergeCell ref="A63:G63"/>
    <mergeCell ref="A78:H78"/>
    <mergeCell ref="G54:H54"/>
    <mergeCell ref="E62:G62"/>
    <mergeCell ref="C44:D44"/>
    <mergeCell ref="A51:B51"/>
    <mergeCell ref="C43:D43"/>
    <mergeCell ref="A50:H50"/>
    <mergeCell ref="C42:D42"/>
    <mergeCell ref="C40:D40"/>
    <mergeCell ref="C39:D39"/>
    <mergeCell ref="A58:C58"/>
    <mergeCell ref="F38:G38"/>
    <mergeCell ref="C41:D41"/>
    <mergeCell ref="A49:B49"/>
    <mergeCell ref="A56:C56"/>
    <mergeCell ref="C48:D48"/>
    <mergeCell ref="C47:D47"/>
    <mergeCell ref="A54:B54"/>
    <mergeCell ref="C46:D46"/>
    <mergeCell ref="A53:H53"/>
    <mergeCell ref="C45:D45"/>
    <mergeCell ref="A57:C57"/>
    <mergeCell ref="C49:D49"/>
    <mergeCell ref="F37:G37"/>
    <mergeCell ref="C36:G36"/>
    <mergeCell ref="C35:G35"/>
    <mergeCell ref="E27:F27"/>
    <mergeCell ref="C34:G34"/>
    <mergeCell ref="E26:F26"/>
    <mergeCell ref="A39:B39"/>
    <mergeCell ref="C31:G31"/>
    <mergeCell ref="E23:F23"/>
    <mergeCell ref="A38:D38"/>
    <mergeCell ref="C30:G30"/>
    <mergeCell ref="E22:F22"/>
    <mergeCell ref="C33:G33"/>
    <mergeCell ref="E25:F25"/>
    <mergeCell ref="A40:B48"/>
    <mergeCell ref="C32:G32"/>
    <mergeCell ref="E24:F24"/>
    <mergeCell ref="A35:B35"/>
    <mergeCell ref="C27:D27"/>
    <mergeCell ref="E19:F19"/>
    <mergeCell ref="A34:B34"/>
    <mergeCell ref="C26:D26"/>
    <mergeCell ref="E18:F18"/>
    <mergeCell ref="A37:D37"/>
    <mergeCell ref="C29:G29"/>
    <mergeCell ref="E21:F21"/>
    <mergeCell ref="A36:B36"/>
    <mergeCell ref="E20:F20"/>
    <mergeCell ref="A31:B31"/>
    <mergeCell ref="C23:D23"/>
    <mergeCell ref="E15:F15"/>
    <mergeCell ref="A23:B23"/>
    <mergeCell ref="C15:D15"/>
    <mergeCell ref="A15:B15"/>
    <mergeCell ref="A33:B33"/>
    <mergeCell ref="C25:D25"/>
    <mergeCell ref="E17:F17"/>
    <mergeCell ref="A32:B32"/>
    <mergeCell ref="C24:D24"/>
    <mergeCell ref="E16:F16"/>
    <mergeCell ref="A16:B16"/>
    <mergeCell ref="A27:B27"/>
    <mergeCell ref="C19:D19"/>
    <mergeCell ref="E11:F11"/>
    <mergeCell ref="A19:B19"/>
    <mergeCell ref="C11:D11"/>
    <mergeCell ref="A11:B11"/>
    <mergeCell ref="A18:B18"/>
    <mergeCell ref="C10:D10"/>
    <mergeCell ref="A10:B10"/>
    <mergeCell ref="A21:B21"/>
    <mergeCell ref="C13:D13"/>
    <mergeCell ref="A13:B13"/>
    <mergeCell ref="A20:B20"/>
    <mergeCell ref="C12:D12"/>
    <mergeCell ref="A12:B12"/>
    <mergeCell ref="C4:D4"/>
    <mergeCell ref="A4:B4"/>
    <mergeCell ref="A28:G28"/>
    <mergeCell ref="C20:D20"/>
    <mergeCell ref="E12:F12"/>
    <mergeCell ref="A5:H5"/>
    <mergeCell ref="B1:H1"/>
    <mergeCell ref="A9:B9"/>
    <mergeCell ref="A30:B30"/>
    <mergeCell ref="C22:D22"/>
    <mergeCell ref="E14:F14"/>
    <mergeCell ref="G6:H6"/>
    <mergeCell ref="A22:B22"/>
    <mergeCell ref="C14:D14"/>
    <mergeCell ref="E6:F6"/>
    <mergeCell ref="A25:B25"/>
    <mergeCell ref="C17:D17"/>
    <mergeCell ref="E9:F9"/>
    <mergeCell ref="A2:H2"/>
    <mergeCell ref="A24:B24"/>
    <mergeCell ref="C16:D16"/>
    <mergeCell ref="E8:F8"/>
    <mergeCell ref="A26:B26"/>
    <mergeCell ref="C18:D18"/>
    <mergeCell ref="E10:F10"/>
    <mergeCell ref="A3:H3"/>
    <mergeCell ref="A14:B14"/>
    <mergeCell ref="C6:D6"/>
    <mergeCell ref="A17:B17"/>
    <mergeCell ref="C9:D9"/>
    <mergeCell ref="A29:B29"/>
    <mergeCell ref="C21:D21"/>
    <mergeCell ref="E13:F13"/>
    <mergeCell ref="A6:B6"/>
  </mergeCells>
  <conditionalFormatting sqref="E56:E60 E70 G80:G81">
    <cfRule type="cellIs" dxfId="0" priority="1" operator="lessThan" stopIfTrue="1">
      <formula>0</formula>
    </cfRule>
  </conditionalFormatting>
  <pageMargins left="0.7" right="0.7" top="0.75" bottom="0.75" header="0.3" footer="0.3"/>
  <pageSetup firstPageNumber="1" fitToHeight="1" fitToWidth="1" scale="100" useFirstPageNumber="0" orientation="portrait" pageOrder="downThenOver"/>
  <headerFooter>
    <oddFooter>&amp;C&amp;"Helvetica,Regular"&amp;12&amp;K000000&amp;P</oddFooter>
  </headerFooter>
</worksheet>
</file>

<file path=xl/worksheets/sheet3.xml><?xml version="1.0" encoding="utf-8"?>
<worksheet xmlns:r="http://schemas.openxmlformats.org/officeDocument/2006/relationships" xmlns="http://schemas.openxmlformats.org/spreadsheetml/2006/main">
  <dimension ref="A1:E27"/>
  <sheetViews>
    <sheetView workbookViewId="0" showGridLines="0" defaultGridColor="1"/>
  </sheetViews>
  <sheetFormatPr defaultColWidth="8.83333" defaultRowHeight="15" customHeight="1" outlineLevelRow="0" outlineLevelCol="0"/>
  <cols>
    <col min="1" max="1" width="26.5" style="191" customWidth="1"/>
    <col min="2" max="2" width="10.5" style="191" customWidth="1"/>
    <col min="3" max="3" width="8.85156" style="191" customWidth="1"/>
    <col min="4" max="4" width="8.85156" style="191" customWidth="1"/>
    <col min="5" max="5" width="8.85156" style="191" customWidth="1"/>
    <col min="6" max="256" width="8.85156" style="191" customWidth="1"/>
  </cols>
  <sheetData>
    <row r="1" ht="16" customHeight="1">
      <c r="A1" s="192"/>
      <c r="B1" t="s" s="193">
        <v>256</v>
      </c>
      <c r="C1" s="192"/>
      <c r="D1" s="192"/>
      <c r="E1" s="192"/>
    </row>
    <row r="2" ht="16" customHeight="1">
      <c r="A2" s="192"/>
      <c r="B2" t="s" s="193">
        <v>257</v>
      </c>
      <c r="C2" s="192"/>
      <c r="D2" s="192"/>
      <c r="E2" s="192"/>
    </row>
    <row r="3" ht="16" customHeight="1">
      <c r="A3" t="s" s="193">
        <v>258</v>
      </c>
      <c r="B3" s="192"/>
      <c r="C3" s="192"/>
      <c r="D3" s="192"/>
      <c r="E3" s="192"/>
    </row>
    <row r="4" ht="16" customHeight="1">
      <c r="A4" t="s" s="193">
        <v>259</v>
      </c>
      <c r="B4" s="194">
        <v>50450</v>
      </c>
      <c r="C4" s="192"/>
      <c r="D4" s="192"/>
      <c r="E4" s="192"/>
    </row>
    <row r="5" ht="16" customHeight="1">
      <c r="A5" t="s" s="193">
        <v>260</v>
      </c>
      <c r="B5" s="194">
        <v>50450</v>
      </c>
      <c r="C5" s="192"/>
      <c r="D5" s="192"/>
      <c r="E5" s="192"/>
    </row>
    <row r="6" ht="16" customHeight="1">
      <c r="A6" t="s" s="193">
        <v>261</v>
      </c>
      <c r="B6" s="194">
        <v>48450</v>
      </c>
      <c r="C6" s="192"/>
      <c r="D6" s="192"/>
      <c r="E6" s="192"/>
    </row>
    <row r="7" ht="16" customHeight="1">
      <c r="A7" t="s" s="193">
        <v>262</v>
      </c>
      <c r="B7" s="194">
        <v>50450</v>
      </c>
      <c r="C7" s="192"/>
      <c r="D7" s="192"/>
      <c r="E7" s="192"/>
    </row>
    <row r="8" ht="16" customHeight="1">
      <c r="A8" t="s" s="193">
        <v>263</v>
      </c>
      <c r="B8" s="194">
        <v>50450</v>
      </c>
      <c r="C8" s="192"/>
      <c r="D8" s="192"/>
      <c r="E8" s="192"/>
    </row>
    <row r="9" ht="16" customHeight="1">
      <c r="A9" t="s" s="193">
        <v>264</v>
      </c>
      <c r="B9" s="194">
        <v>53510</v>
      </c>
      <c r="C9" s="192"/>
      <c r="D9" s="192"/>
      <c r="E9" s="192"/>
    </row>
    <row r="10" ht="16" customHeight="1">
      <c r="A10" t="s" s="193">
        <v>265</v>
      </c>
      <c r="B10" s="194">
        <v>53000</v>
      </c>
      <c r="C10" s="192"/>
      <c r="D10" s="192"/>
      <c r="E10" s="192"/>
    </row>
    <row r="11" ht="16" customHeight="1">
      <c r="A11" s="192"/>
      <c r="B11" s="195">
        <f>SUM(B4:B10)</f>
        <v>356760</v>
      </c>
      <c r="C11" s="192"/>
      <c r="D11" s="192"/>
      <c r="E11" s="192"/>
    </row>
    <row r="12" ht="16" customHeight="1">
      <c r="A12" s="192"/>
      <c r="B12" s="194"/>
      <c r="C12" s="192"/>
      <c r="D12" s="192"/>
      <c r="E12" s="192"/>
    </row>
    <row r="13" ht="16" customHeight="1">
      <c r="A13" t="s" s="193">
        <v>266</v>
      </c>
      <c r="B13" s="194">
        <f>14.5*35*36</f>
        <v>18270</v>
      </c>
      <c r="C13" s="192"/>
      <c r="D13" s="192"/>
      <c r="E13" s="192"/>
    </row>
    <row r="14" ht="16" customHeight="1">
      <c r="A14" t="s" s="193">
        <v>267</v>
      </c>
      <c r="B14" s="194">
        <f t="shared" si="2" ref="B14:B15">16*40*36</f>
        <v>23040</v>
      </c>
      <c r="C14" s="192"/>
      <c r="D14" s="192"/>
      <c r="E14" s="192"/>
    </row>
    <row r="15" ht="16" customHeight="1">
      <c r="A15" t="s" s="193">
        <v>268</v>
      </c>
      <c r="B15" s="194">
        <f t="shared" si="2"/>
        <v>23040</v>
      </c>
      <c r="C15" s="192"/>
      <c r="D15" s="192"/>
      <c r="E15" s="192"/>
    </row>
    <row r="16" ht="16" customHeight="1">
      <c r="A16" t="s" s="193">
        <v>269</v>
      </c>
      <c r="B16" s="194">
        <f t="shared" si="4" ref="B16:B18">15*40*36</f>
        <v>21600</v>
      </c>
      <c r="C16" s="192"/>
      <c r="D16" s="192"/>
      <c r="E16" s="192"/>
    </row>
    <row r="17" ht="16" customHeight="1">
      <c r="A17" t="s" s="193">
        <v>270</v>
      </c>
      <c r="B17" s="194">
        <f t="shared" si="4"/>
        <v>21600</v>
      </c>
      <c r="C17" s="192"/>
      <c r="D17" s="192"/>
      <c r="E17" s="192"/>
    </row>
    <row r="18" ht="16" customHeight="1">
      <c r="A18" t="s" s="193">
        <v>271</v>
      </c>
      <c r="B18" s="194">
        <f t="shared" si="4"/>
        <v>21600</v>
      </c>
      <c r="C18" s="192"/>
      <c r="D18" s="192"/>
      <c r="E18" s="192"/>
    </row>
    <row r="19" ht="16" customHeight="1">
      <c r="A19" s="192"/>
      <c r="B19" s="195">
        <f>SUM(B13:B18)</f>
        <v>129150</v>
      </c>
      <c r="C19" s="192"/>
      <c r="D19" s="192"/>
      <c r="E19" s="192"/>
    </row>
    <row r="20" ht="16" customHeight="1">
      <c r="A20" s="192"/>
      <c r="B20" s="192"/>
      <c r="C20" s="192"/>
      <c r="D20" s="192"/>
      <c r="E20" s="192"/>
    </row>
    <row r="21" ht="16" customHeight="1">
      <c r="A21" s="192"/>
      <c r="B21" s="192"/>
      <c r="C21" s="192"/>
      <c r="D21" s="192"/>
      <c r="E21" s="192"/>
    </row>
    <row r="22" ht="16" customHeight="1">
      <c r="A22" s="192"/>
      <c r="B22" s="192"/>
      <c r="C22" s="192"/>
      <c r="D22" s="192"/>
      <c r="E22" s="192"/>
    </row>
    <row r="23" ht="16" customHeight="1">
      <c r="A23" t="s" s="193">
        <v>272</v>
      </c>
      <c r="B23" s="194">
        <v>85000</v>
      </c>
      <c r="C23" s="192"/>
      <c r="D23" s="192"/>
      <c r="E23" s="192"/>
    </row>
    <row r="24" ht="16" customHeight="1">
      <c r="A24" s="192"/>
      <c r="B24" s="195">
        <f>B23</f>
        <v>85000</v>
      </c>
      <c r="C24" s="192"/>
      <c r="D24" s="192"/>
      <c r="E24" s="192"/>
    </row>
    <row r="25" ht="16" customHeight="1">
      <c r="A25" s="192"/>
      <c r="B25" s="192"/>
      <c r="C25" s="192"/>
      <c r="D25" s="192"/>
      <c r="E25" s="192"/>
    </row>
    <row r="26" ht="16" customHeight="1">
      <c r="A26" s="192"/>
      <c r="B26" s="192"/>
      <c r="C26" s="192"/>
      <c r="D26" s="192"/>
      <c r="E26" s="192"/>
    </row>
    <row r="27" ht="16" customHeight="1">
      <c r="A27" s="192"/>
      <c r="B27" s="194">
        <f>B11+B19+B24</f>
        <v>570910</v>
      </c>
      <c r="C27" s="192"/>
      <c r="D27" s="192"/>
      <c r="E27" s="192"/>
    </row>
  </sheetData>
  <pageMargins left="0.7" right="0.7" top="0.75" bottom="0.75" header="0.3" footer="0.3"/>
  <pageSetup firstPageNumber="1" fitToHeight="1" fitToWidth="1" scale="100" useFirstPageNumber="0" orientation="portrait" pageOrder="downThenOver"/>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